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1"/>
  </bookViews>
  <sheets>
    <sheet name="Акт  11-гр. (3)" sheetId="1" r:id="rId1"/>
    <sheet name="Смета  11-гр. (1)" sheetId="2" r:id="rId2"/>
    <sheet name="Source" sheetId="3" r:id="rId3"/>
    <sheet name="SmtRes" sheetId="4" r:id="rId4"/>
    <sheet name="EtalonRes" sheetId="5" r:id="rId5"/>
    <sheet name="ClcRes" sheetId="6" r:id="rId6"/>
  </sheets>
  <definedNames>
    <definedName name="_xlnm.Print_Titles" localSheetId="0">'Акт  11-гр. (3)'!$34:$34</definedName>
    <definedName name="_xlnm.Print_Titles" localSheetId="1">'Смета  11-гр. (1)'!$14:$14</definedName>
  </definedNames>
  <calcPr fullCalcOnLoad="1"/>
</workbook>
</file>

<file path=xl/sharedStrings.xml><?xml version="1.0" encoding="utf-8"?>
<sst xmlns="http://schemas.openxmlformats.org/spreadsheetml/2006/main" count="1918" uniqueCount="253">
  <si>
    <t>Smeta.ru  (495) 974-1589</t>
  </si>
  <si>
    <t>_PS_</t>
  </si>
  <si>
    <t>Smeta.ru</t>
  </si>
  <si>
    <t/>
  </si>
  <si>
    <t>Новый объект</t>
  </si>
  <si>
    <t>Сметные нормы списания</t>
  </si>
  <si>
    <t>Коды АВС Рязанской области</t>
  </si>
  <si>
    <t>Работа с 1984 годом 1 район</t>
  </si>
  <si>
    <t>Типовой расчёт для норм 1984 года</t>
  </si>
  <si>
    <t>Рязань 84</t>
  </si>
  <si>
    <t>Поправки для 84 года</t>
  </si>
  <si>
    <t>Новая локальная смета</t>
  </si>
  <si>
    <t>{D76CF0D4-9511-41CD-AA24-8D8527F1E80A}</t>
  </si>
  <si>
    <t>2</t>
  </si>
  <si>
    <t>4-62-в</t>
  </si>
  <si>
    <t>РУЧНАЯ РАСЧИСТКА ЛЕГКО УДАЛЯЕМЫХ ПОВЕРХНОСТНЫХ ЗАГРЯЗНЕНИЙ И СЛАБЫХ ПОКРАСОК(КЛЕЕВЫХ И ЭМУЛЬСИОННЫХ) АРХИТЕКТУРНЫХ ДЕТАЛЕЙ С СОБЛЮДЕНИЕМ ОСТОРОЖНОСТИ ВО ИЗБЕЖАНИЕ ПОВРЕЖДЕНИЯ КАМНЯ ПРИ ПРОФИЛИРОВАННОЙ ПОВЕРХНОСТИ СЛОЖНОЙ</t>
  </si>
  <si>
    <t>м2</t>
  </si>
  <si>
    <t>ССН-4-84 поз. 4 поз.62-в</t>
  </si>
  <si>
    <t>*1,15</t>
  </si>
  <si>
    <t>Общестроительные работы</t>
  </si>
  <si>
    <t>Общестроительные работы с НР от ПЗ</t>
  </si>
  <si>
    <t>3</t>
  </si>
  <si>
    <t>10-16-Б-г ДИЗ-5</t>
  </si>
  <si>
    <t>ОБРАБОТКА РЕСТАВРИРУЕМЫХ ПОВЕРХНОСТЕЙ СОСТАВОМ "Sylitol  Konzetrat"</t>
  </si>
  <si>
    <t>Прочие работы без начисления накладных расходов и плановых накоплений</t>
  </si>
  <si>
    <t>4</t>
  </si>
  <si>
    <t>3-4-А-а</t>
  </si>
  <si>
    <t>ЗАГОТОВКА ПРОФИЛИРОВАННЫХ КИРПИЧЕЙ ПРИ ТЕСКЕ ПРОСТОЙ СЛОЖНОСТИ НА ФАСКУ</t>
  </si>
  <si>
    <t>10 шт.</t>
  </si>
  <si>
    <t>ССН-3-84 поз. 3 поз.4-А-а</t>
  </si>
  <si>
    <t>6</t>
  </si>
  <si>
    <t>3-4-Б-в</t>
  </si>
  <si>
    <t>РЕСТАВРАЦИЯ КИРПИЧНЫХ АРХИТЕКТУРНЫХ ДЕТАЛЕЙ(КАРНИЗОВ, ПОЯСНИКОВ, НАЛИЧНИКОВ И ПРОЧИХ ДЕТАЛЕЙ) ОТ 1 ДО 10 КИРПИЧЕЙ В ОДНОМ МЕСТЕ КИРПИЧОМ СТАНДАРТНЫМ РЕСТАВРАЦИОННЫМ ТИПА Т-3.РАЗМЕРА250Х120Х65 ММ РАНЕЕ (РАНЕЕ (ВЫТЕСАННЫМ)</t>
  </si>
  <si>
    <t>ССН-3-84 поз. 3 поз.4-Б-в</t>
  </si>
  <si>
    <t>7</t>
  </si>
  <si>
    <t>8-6-б</t>
  </si>
  <si>
    <t>РЕСТАВРАЦИЯ МЕЛКИХ ПОВРЕЖДЕНИЙ ТЯГ ПРИ РАЗМЕРЕ РЕСТАВРАЦИИ ДО 10 % ИЗВЕСТКОВО-АЛЕБАСТРОВЫМ РАСТВОРОМ</t>
  </si>
  <si>
    <t>ССН-8-84 поз. 8 поз.6-б</t>
  </si>
  <si>
    <t>9</t>
  </si>
  <si>
    <t>8-7-б</t>
  </si>
  <si>
    <t>РЕСТАВРАЦИЯ МЕЛКИХ ПОВРЕЖДЕНИЙ КРИВОЛИНЕЙНЫХ МЕЛКИХ ТЯГ ИЗВЕСТКОВО-АЛЕБАСТРОВЫМ РАСТВОРОМ ПРИ РАЗМЕРЕ РЕСТАВРАЦИИ ДО 10 %</t>
  </si>
  <si>
    <t>ССН-8-84 поз. 8 поз.7-б</t>
  </si>
  <si>
    <t>10</t>
  </si>
  <si>
    <t>8-15-в</t>
  </si>
  <si>
    <t>ПЕРЕТИРКА ШТУКАТУРКИ РУСТОВАННЫХ ФАСАДОВ</t>
  </si>
  <si>
    <t>ССН-8-84 поз. 8 поз.15-в</t>
  </si>
  <si>
    <t>11</t>
  </si>
  <si>
    <t>8-15-б</t>
  </si>
  <si>
    <t>ПЕРЕТИРКА ШТУКАТУРКИ ГЛАДКИХ ФАСАДОВ</t>
  </si>
  <si>
    <t>ССН-8-84 поз. 8 поз.15-б</t>
  </si>
  <si>
    <t>14</t>
  </si>
  <si>
    <t>8-8-в</t>
  </si>
  <si>
    <t>РЕСТАВРАЦИЯ И ВОССОЗДАНИЕ ШТУКАТУРКИ ФАСАДОВ СТЕН С ПРОРЕЗНЫМИ РУСТАМИ ПО КИРПИЧНЫМ ПОВЕРХНОСТЯМ</t>
  </si>
  <si>
    <t>ССН-8-84 поз. 8 поз.8-в</t>
  </si>
  <si>
    <t>15</t>
  </si>
  <si>
    <t>8-12-б</t>
  </si>
  <si>
    <t>ОТБИВКА ШТУКАТУРКИ С КАМЕННЫХ, БЕТОННЫХ И ДЕРЕВЯННЫХ СТОЛБОВ, КОЛОНН И ПИЛЯСТРОВ ОТДЕЛЬНЫМИ МЕСТАМИ ДО 5 М2</t>
  </si>
  <si>
    <t>ССН-8-84 поз. 8 поз.12-б</t>
  </si>
  <si>
    <t>16</t>
  </si>
  <si>
    <t>3-14-б</t>
  </si>
  <si>
    <t>РАСЧИСТКА ТРЕЩИН, ЗАЧЕКАНКА</t>
  </si>
  <si>
    <t>10 м</t>
  </si>
  <si>
    <t>ССН-3-84 поз. 3 поз.14-б</t>
  </si>
  <si>
    <t>17</t>
  </si>
  <si>
    <t>3-14-г</t>
  </si>
  <si>
    <t>ИНЪЕКЦИЯ РАССЛОИВШЕЙСЯ КЛАДКИ ПРИ ШИРИНЕ ИНЪЕКЦИОННОЙ ТРЕЩИНЫ ДО 5 ММ РУЧНЫМ ИНЪЕКТОРОМ    50литр</t>
  </si>
  <si>
    <t>ССН-3-84 поз. 3 поз.14-г</t>
  </si>
  <si>
    <t>20</t>
  </si>
  <si>
    <t>6-6-Г-г</t>
  </si>
  <si>
    <t>ПОКРЫТИЕ ВЫСТУПАЮЩИХ ЧАСТЕЙ ЗДАНИЙ ЗАКОМАР ПАРАПЕТОВ ЗАКРЕПОВ И СТОЛБИКОВ И Т.П., ОЦИНКОВАННОЙ СТАЛЬЮ ПРИ ВЕСЕ 1 М2 ЛИСТА 5.0 КГ</t>
  </si>
  <si>
    <t>ССН-6-84 поз. 6 поз.6-Г-г</t>
  </si>
  <si>
    <t>21</t>
  </si>
  <si>
    <t>10-А113</t>
  </si>
  <si>
    <t>ВЫСОКОКАЧЕСТВЕННАЯ ПОЛИВИНИЛАЦЕТАТНАЯ ОКРАСКА ОШТУКАТУРЕННЫХ ПОВЕРХНОСТЕЙ ПОТОЛКОВ И ПРОФИЛИРОВАННЫХ ТЯГ</t>
  </si>
  <si>
    <t>10 м2</t>
  </si>
  <si>
    <t>ССН-10-84 поз. 10 поз.А113</t>
  </si>
  <si>
    <t>22</t>
  </si>
  <si>
    <t>10-А116</t>
  </si>
  <si>
    <t>ВЫСОКОКАЧЕСТВЕННАЯ ПОЛИВИНИЛАЦЕТАТНАЯ ОКРАСКА ДЕРЕВЯННЫХ ТЯГ</t>
  </si>
  <si>
    <t>ССН-10-84 поз. 10 поз.А116</t>
  </si>
  <si>
    <t>23</t>
  </si>
  <si>
    <t>10-А112</t>
  </si>
  <si>
    <t>ВЫСОКОКАЧЕСТВЕННАЯ ПОЛИВИНИЛАЦЕТАТНАЯ ОКРАСКА ОШТУКАТУРЕННЫХ ПОВЕРХНОСТЕЙ СТЕН, ПИЛЯСТРОВ, ОТКОСОВ И КОЛОН</t>
  </si>
  <si>
    <t>ССН-10-84 поз. 10 поз.А112</t>
  </si>
  <si>
    <t>26</t>
  </si>
  <si>
    <t>21-1-А-а</t>
  </si>
  <si>
    <t>УСТАНОВКА ОБЫЧНЫХ ЛЕСОВ ВЫСОТОЙ ДО 16 МЕТРОВ СРОКОМ УСТАНОВКИ ДО 6 МЕСЯЦЕВ</t>
  </si>
  <si>
    <t>ССН-21-84 поз. 21 поз.1-А-а</t>
  </si>
  <si>
    <t>27</t>
  </si>
  <si>
    <t>21-1-Б-а</t>
  </si>
  <si>
    <t>РАЗБОРКА ОБЫЧНЫХ ЛЕСОВ ВЫСОТОЙ ДО 16 МЕТРОВ СРОКОМ УСТАНОВКИ ДО 6 МЕСЯЦЕВ</t>
  </si>
  <si>
    <t>ССН-21-84 поз. 21 поз.1-Б-а</t>
  </si>
  <si>
    <t>30</t>
  </si>
  <si>
    <t>31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</si>
  <si>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</si>
  <si>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</si>
  <si>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</si>
  <si>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</si>
  <si>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</si>
  <si>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</si>
  <si>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</si>
  <si>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</si>
  <si>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</si>
  <si>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</si>
  <si>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</si>
  <si>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</si>
  <si>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</si>
  <si>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</si>
  <si>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</si>
  <si>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</si>
  <si>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</si>
  <si>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</si>
  <si>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</si>
  <si>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</si>
  <si>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</si>
  <si>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</si>
  <si>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</si>
  <si>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</si>
  <si>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</si>
  <si>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</si>
  <si>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Э1</t>
  </si>
  <si>
    <t>Эксплуатация машин и механ 10%от з.п.</t>
  </si>
  <si>
    <t>И1</t>
  </si>
  <si>
    <t>Итого:</t>
  </si>
  <si>
    <t>НР1</t>
  </si>
  <si>
    <t>Накладные расходы 21,9%</t>
  </si>
  <si>
    <t>и2</t>
  </si>
  <si>
    <t>сп1</t>
  </si>
  <si>
    <t>Сметная  прибыль 8%</t>
  </si>
  <si>
    <t>ит3</t>
  </si>
  <si>
    <t>Итого с накладными и плановыми:</t>
  </si>
  <si>
    <t>в.з</t>
  </si>
  <si>
    <t>Временные здания и сооружения:  К-0,3%</t>
  </si>
  <si>
    <t>ит.4</t>
  </si>
  <si>
    <t>з.о</t>
  </si>
  <si>
    <t>Зимнее удорожание К-1,29%</t>
  </si>
  <si>
    <t>ит.5</t>
  </si>
  <si>
    <t>изс</t>
  </si>
  <si>
    <t>Индекс измен.сметной стоим. к ценам 1984г К-227,07</t>
  </si>
  <si>
    <t>к</t>
  </si>
  <si>
    <t>Компенсация НДС на мат.</t>
  </si>
  <si>
    <t>в.</t>
  </si>
  <si>
    <t>ВСЕГО:</t>
  </si>
  <si>
    <t>ШЕФМОHТАЖ</t>
  </si>
  <si>
    <t>руб.</t>
  </si>
  <si>
    <t>2165</t>
  </si>
  <si>
    <t>ВОДА</t>
  </si>
  <si>
    <t>м3</t>
  </si>
  <si>
    <t>2353</t>
  </si>
  <si>
    <t>ИЗВЕСТЬ HЕГАШЕHАЯ</t>
  </si>
  <si>
    <t>т</t>
  </si>
  <si>
    <t>2801</t>
  </si>
  <si>
    <t>ПЕСОK</t>
  </si>
  <si>
    <t>3268</t>
  </si>
  <si>
    <t>ЦЕМЕHТ 200</t>
  </si>
  <si>
    <t>70003</t>
  </si>
  <si>
    <t>СТОИМОСТЬ 1М2ПЛИТ ПЕРЕKРЫТИЙ МHОГОЭТАЖHЫХ ПРОМЗДАHИЙ ИЗ ТЯЖЕЛОГО БЕТОHА, РЕБРИСТЫХ С РАС4ЕТHОЙ HАГРУЗKОЙ HА РЕБРО1460-2370KГС/М, HА ПОЛKУ1610-2245KГС/М2, ПРИВЕДЕHHОЙ ТОЛЩИHОЙ ДО 12СМ ДЛИHОЙ ОТ 3ДО6,6М, ШИРИHОЙ ОТ1,4ДО3М, ВЕСОМ ДО5Т ПР 06-08 П-10443</t>
  </si>
  <si>
    <t>8233</t>
  </si>
  <si>
    <t>РАСТВОР KЛАДО4HЫЙ ТЯЖЕЛЫЙ ЦЕМЕHТHО-ИЗВЕСТKОВЫЙ М75</t>
  </si>
  <si>
    <t>80927</t>
  </si>
  <si>
    <t>ПЛИТЫ ДРЕВЕСHОВОЛОKHИСТЫЕ, ПДВ, ТОЛЩИHОЙ 12 ММ, ИЗОЛЯЦИОHHЫЕ, БИОСТОЙKИЕ</t>
  </si>
  <si>
    <t>15106</t>
  </si>
  <si>
    <t>БЕЛИЛА СВИHЦОВЫЕ</t>
  </si>
  <si>
    <t>кг</t>
  </si>
  <si>
    <t>2146</t>
  </si>
  <si>
    <t>ВЕТОШЬ</t>
  </si>
  <si>
    <t>2390</t>
  </si>
  <si>
    <t>KРАСKИ СУХИЕ</t>
  </si>
  <si>
    <t>2543</t>
  </si>
  <si>
    <t>KРАСKА ПЕРХЛОРВИHИЛОВАЯ</t>
  </si>
  <si>
    <t>2653</t>
  </si>
  <si>
    <t>KЛЕЙ МАЛЯРHЫЙ</t>
  </si>
  <si>
    <t>2691</t>
  </si>
  <si>
    <t>МЕЛ</t>
  </si>
  <si>
    <t>2705</t>
  </si>
  <si>
    <t>МЫЛО</t>
  </si>
  <si>
    <t>2751</t>
  </si>
  <si>
    <t>ОЛИФА</t>
  </si>
  <si>
    <t>2768</t>
  </si>
  <si>
    <t>ПЕМЗА</t>
  </si>
  <si>
    <t>3026</t>
  </si>
  <si>
    <t>СИKKАТИВ</t>
  </si>
  <si>
    <t>3051</t>
  </si>
  <si>
    <t>СKИПИДАР</t>
  </si>
  <si>
    <t>70006</t>
  </si>
  <si>
    <t>СТОИМОСТЬ 1М2 ПЛИТ ПЕРЕKРЫТИЙ МHОГОЭТАЖHЫХ ПРОМЗДАHИЙ ИЗ ТЯЖЕЛОГО БЕТОHА, РЕБРИСТЫХ С РАС4ЕТHОЙ HАГРУЗKОЙ HА РЕБРО 3500-3790KГС/М, HА ПОЛKУ 3410-3600KГС/М2, ПРИВЕДЕHHОЙ ТОЛЩИHОЙ ДО12СМ, ДЛИHОЙ ОТ3ДО6,6М, ШИРИHОЙ ОТ1,4ДО3М, ВЕСОМ ДО5Т ПР 06-08 П-10446</t>
  </si>
  <si>
    <t>1</t>
  </si>
  <si>
    <t>ЗАТРАТЫ ТРУДА</t>
  </si>
  <si>
    <t>чел.ч</t>
  </si>
  <si>
    <t>ЧЕЛ.Ч</t>
  </si>
  <si>
    <t>712</t>
  </si>
  <si>
    <t>ПРО4ИЕ МАШИHЫ</t>
  </si>
  <si>
    <t>557</t>
  </si>
  <si>
    <t>ЛЕБЕДKИ ЭЛЕKТРИ4ЕСKИЕ РЕВЕРСИВHЫЕ 5Т</t>
  </si>
  <si>
    <t>маш.ч</t>
  </si>
  <si>
    <t>МАШ.Ч</t>
  </si>
  <si>
    <t>Л О К А Л Ь Н А Я   С М Е Т А</t>
  </si>
  <si>
    <t xml:space="preserve">Нормативная трудоемкость </t>
  </si>
  <si>
    <t xml:space="preserve">Средства на оплату труда </t>
  </si>
  <si>
    <t>№ п/п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</si>
  <si>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</si>
  <si>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</si>
  <si>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</si>
  <si>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ед., руб.</t>
  </si>
  <si>
    <t>Общая стоимость, руб.</t>
  </si>
  <si>
    <t>Затраты труда, чел.-ч</t>
  </si>
  <si>
    <t>Всего</t>
  </si>
  <si>
    <t>Экспл. машин</t>
  </si>
  <si>
    <t>Основная зарплата</t>
  </si>
  <si>
    <t>основных рабочих</t>
  </si>
  <si>
    <t>машинистов</t>
  </si>
  <si>
    <t>в т.ч. зарплата</t>
  </si>
  <si>
    <t>на единицу</t>
  </si>
  <si>
    <t>всего</t>
  </si>
  <si>
    <t>Поправка к основной зарплате:</t>
  </si>
  <si>
    <t>Поправка к трудозатратам строителей:</t>
  </si>
  <si>
    <t>Итого по локальной смете</t>
  </si>
  <si>
    <t>Унифицированная форма № КС-2</t>
  </si>
  <si>
    <t>Утверждена постановлением Госкомстата России</t>
  </si>
  <si>
    <t>от 11.11.99 № 100</t>
  </si>
  <si>
    <t>Код</t>
  </si>
  <si>
    <t>Форма по ОКУД</t>
  </si>
  <si>
    <t>Инвестор</t>
  </si>
  <si>
    <t>по ОКПО</t>
  </si>
  <si>
    <t>Заказчик</t>
  </si>
  <si>
    <t>Подрядчик</t>
  </si>
  <si>
    <t>Стройка</t>
  </si>
  <si>
    <t>Объект</t>
  </si>
  <si>
    <t>Вид деятельности по ОКДП</t>
  </si>
  <si>
    <t>Договор подряда</t>
  </si>
  <si>
    <t>номер</t>
  </si>
  <si>
    <t>дата</t>
  </si>
  <si>
    <t xml:space="preserve"> 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</si>
  <si>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</si>
  <si>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</si>
  <si>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</si>
  <si>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</si>
  <si>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</si>
  <si>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</si>
  <si>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01.12. 2012</t>
  </si>
  <si>
    <t>31.12. 2012</t>
  </si>
  <si>
    <t xml:space="preserve">АКТ О ПРИЕМКЕ ВЫПОЛНЕННЫХ РАБОТ </t>
  </si>
  <si>
    <t>Номер по смете</t>
  </si>
  <si>
    <t>1a</t>
  </si>
  <si>
    <t>Итого по акту</t>
  </si>
  <si>
    <t>Сдал</t>
  </si>
  <si>
    <t>Принял</t>
  </si>
  <si>
    <t>Ремонтно-реставрационные работы</t>
  </si>
  <si>
    <t xml:space="preserve">                                                                                                                                                          Сметная стоимость в текущих ценах 2500,000тыс.руб </t>
  </si>
  <si>
    <t xml:space="preserve">  Составил:</t>
  </si>
  <si>
    <t>Проверил:</t>
  </si>
  <si>
    <t>Памятник истории и культуры регионального значения:"Здание театра 1862-1870г. "  г.Рязань ул.Соборная  16</t>
  </si>
  <si>
    <t>на выполнение работ по ремонту фасада здания театра для детей и молодёжи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</si>
</sst>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.0000"/>
    <numFmt numFmtId="173" formatCode="0.000"/>
    <numFmt numFmtId="174" formatCode="0.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right"/>
    </xf>
    <xf numFmtId="0" fontId="9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14" fillId="0" borderId="3" xfId="0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/>
    </xf>
    <xf numFmtId="2" fontId="7" fillId="0" borderId="3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49" fontId="7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showGridLines="0" workbookViewId="0" topLeftCell="A115">
      <selection activeCell="A124" sqref="A124:IV136"/>
    </sheetView>
  </sheetViews>
  <sheetFormatPr defaultColWidth="9.140625" defaultRowHeight="12.75"/>
  <cols>
    <col min="1" max="1" width="6.28125" style="4" customWidth="1"/>
    <col min="2" max="2" width="8.421875" style="4" customWidth="1"/>
    <col min="3" max="3" width="10.7109375" style="4" customWidth="1"/>
    <col min="4" max="4" width="26.7109375" style="4" customWidth="1"/>
    <col min="5" max="12" width="10.7109375" style="4" customWidth="1"/>
    <col min="13" max="16384" width="9.140625" style="4" customWidth="1"/>
  </cols>
  <sheetData>
    <row r="1" ht="12.75">
      <c r="L1" s="21" t="s">
        <v>217</v>
      </c>
    </row>
    <row r="2" ht="12.75">
      <c r="L2" s="21" t="s">
        <v>218</v>
      </c>
    </row>
    <row r="3" ht="12.75">
      <c r="L3" s="21" t="s">
        <v>219</v>
      </c>
    </row>
    <row r="5" spans="11:12" ht="12.75">
      <c r="K5" s="42" t="s">
        <v>220</v>
      </c>
      <c r="L5" s="43"/>
    </row>
    <row r="6" spans="10:12" ht="12.75">
      <c r="J6" s="7" t="s">
        <v>221</v>
      </c>
      <c r="K6" s="42">
        <v>322005</v>
      </c>
      <c r="L6" s="43"/>
    </row>
    <row r="7" spans="1:12" ht="12.75">
      <c r="A7" s="4" t="s">
        <v>222</v>
      </c>
      <c r="C7" s="16">
        <f>Source!BU15</f>
        <v>0</v>
      </c>
      <c r="D7" s="16"/>
      <c r="E7" s="16"/>
      <c r="F7" s="16"/>
      <c r="G7" s="16"/>
      <c r="H7" s="16"/>
      <c r="I7" s="16"/>
      <c r="J7" s="7" t="s">
        <v>223</v>
      </c>
      <c r="K7" s="42">
        <f>Source!BT15</f>
        <v>0</v>
      </c>
      <c r="L7" s="43"/>
    </row>
    <row r="8" spans="1:12" ht="12.75">
      <c r="A8" s="4" t="s">
        <v>224</v>
      </c>
      <c r="C8" s="22">
        <f>Source!CG12</f>
      </c>
      <c r="D8" s="22"/>
      <c r="E8" s="22"/>
      <c r="F8" s="22"/>
      <c r="G8" s="22"/>
      <c r="H8" s="22"/>
      <c r="I8" s="22"/>
      <c r="J8" s="7" t="s">
        <v>223</v>
      </c>
      <c r="K8" s="42">
        <f>Source!BZ15</f>
        <v>0</v>
      </c>
      <c r="L8" s="43"/>
    </row>
    <row r="9" spans="1:12" ht="12.75">
      <c r="A9" s="4" t="s">
        <v>225</v>
      </c>
      <c r="C9" s="22">
        <f>Source!CH12</f>
      </c>
      <c r="D9" s="22"/>
      <c r="E9" s="22"/>
      <c r="F9" s="22"/>
      <c r="G9" s="22"/>
      <c r="H9" s="22"/>
      <c r="I9" s="22"/>
      <c r="J9" s="23" t="s">
        <v>223</v>
      </c>
      <c r="K9" s="42">
        <f>Source!CA15</f>
        <v>0</v>
      </c>
      <c r="L9" s="43"/>
    </row>
    <row r="10" spans="1:12" ht="12.75">
      <c r="A10" s="4" t="s">
        <v>226</v>
      </c>
      <c r="C10" s="22"/>
      <c r="D10" s="22"/>
      <c r="E10" s="22"/>
      <c r="F10" s="22"/>
      <c r="G10" s="22"/>
      <c r="H10" s="22"/>
      <c r="I10" s="22"/>
      <c r="J10" s="24"/>
      <c r="K10" s="42"/>
      <c r="L10" s="43"/>
    </row>
    <row r="11" spans="1:12" ht="12.75">
      <c r="A11" s="4" t="s">
        <v>227</v>
      </c>
      <c r="C11" s="22" t="str">
        <f>Source!G12</f>
        <v>Памятник истории и культуры регионального значения:"Здание театра 1862-1870г. "  г.Рязань ул.Соборная  16</v>
      </c>
      <c r="D11" s="22"/>
      <c r="E11" s="22"/>
      <c r="F11" s="22"/>
      <c r="G11" s="22"/>
      <c r="H11" s="22"/>
      <c r="I11" s="22"/>
      <c r="J11" s="24"/>
      <c r="K11" s="42"/>
      <c r="L11" s="43"/>
    </row>
    <row r="12" spans="8:12" ht="12.75">
      <c r="H12" s="38" t="s">
        <v>228</v>
      </c>
      <c r="I12" s="38"/>
      <c r="J12" s="39"/>
      <c r="K12" s="42">
        <f>Source!CD15</f>
        <v>0</v>
      </c>
      <c r="L12" s="43"/>
    </row>
    <row r="13" spans="8:12" ht="12.75">
      <c r="H13" s="40" t="s">
        <v>229</v>
      </c>
      <c r="I13" s="40"/>
      <c r="J13" s="25" t="s">
        <v>230</v>
      </c>
      <c r="K13" s="42">
        <f>Source!CE15</f>
        <v>0</v>
      </c>
      <c r="L13" s="43"/>
    </row>
    <row r="14" spans="10:12" ht="12.75">
      <c r="J14" s="25" t="s">
        <v>231</v>
      </c>
      <c r="K14" s="42" t="s">
        <v>232</v>
      </c>
      <c r="L14" s="43"/>
    </row>
    <row r="15" spans="10:12" ht="12.75">
      <c r="J15" s="7" t="s">
        <v>233</v>
      </c>
      <c r="K15" s="42">
        <f>Source!CG15</f>
        <v>0</v>
      </c>
      <c r="L15" s="43"/>
    </row>
    <row r="16" spans="11:12" ht="12.75">
      <c r="K16" s="44"/>
      <c r="L16" s="43"/>
    </row>
    <row r="17" spans="8:11" ht="12.75">
      <c r="H17" s="41" t="s">
        <v>234</v>
      </c>
      <c r="I17" s="41" t="s">
        <v>235</v>
      </c>
      <c r="J17" s="41" t="s">
        <v>236</v>
      </c>
      <c r="K17" s="41"/>
    </row>
    <row r="18" spans="8:11" ht="12.75">
      <c r="H18" s="41"/>
      <c r="I18" s="41"/>
      <c r="J18" s="27" t="s">
        <v>237</v>
      </c>
      <c r="K18" s="27" t="s">
        <v>238</v>
      </c>
    </row>
    <row r="19" spans="7:11" ht="12.75">
      <c r="G19" s="26">
        <f>Source!D15</f>
        <v>0</v>
      </c>
      <c r="H19" s="27">
        <f>Source!BS15</f>
        <v>0</v>
      </c>
      <c r="I19" s="28">
        <f ca="1">TODAY()</f>
        <v>41031</v>
      </c>
      <c r="J19" s="27" t="s">
        <v>239</v>
      </c>
      <c r="K19" s="27" t="s">
        <v>240</v>
      </c>
    </row>
    <row r="21" spans="1:12" ht="18">
      <c r="A21" s="35" t="s">
        <v>241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 hidden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8">
      <c r="A23" s="37" t="str">
        <f>Source!G20</f>
        <v>Ремонтно-реставрационные работы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ht="6" customHeight="1"/>
    <row r="29" spans="1:12" ht="12.75">
      <c r="A29" s="34" t="s">
        <v>199</v>
      </c>
      <c r="B29" s="34" t="s">
        <v>242</v>
      </c>
      <c r="C29" s="34" t="s">
        <v>200</v>
      </c>
      <c r="D29" s="34" t="s">
        <v>201</v>
      </c>
      <c r="E29" s="34" t="s">
        <v>202</v>
      </c>
      <c r="F29" s="34" t="s">
        <v>203</v>
      </c>
      <c r="G29" s="34"/>
      <c r="H29" s="34" t="s">
        <v>204</v>
      </c>
      <c r="I29" s="34"/>
      <c r="J29" s="34"/>
      <c r="K29" s="34" t="s">
        <v>205</v>
      </c>
      <c r="L29" s="34"/>
    </row>
    <row r="30" spans="1:12" ht="12.75">
      <c r="A30" s="34"/>
      <c r="B30" s="34"/>
      <c r="C30" s="34"/>
      <c r="D30" s="34"/>
      <c r="E30" s="34"/>
      <c r="F30" s="34" t="s">
        <v>206</v>
      </c>
      <c r="G30" s="34" t="s">
        <v>207</v>
      </c>
      <c r="H30" s="34" t="s">
        <v>206</v>
      </c>
      <c r="I30" s="34" t="s">
        <v>208</v>
      </c>
      <c r="J30" s="34" t="s">
        <v>207</v>
      </c>
      <c r="K30" s="34" t="s">
        <v>209</v>
      </c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 t="s">
        <v>210</v>
      </c>
      <c r="L31" s="34"/>
    </row>
    <row r="32" spans="1:12" ht="12.75">
      <c r="A32" s="34"/>
      <c r="B32" s="34"/>
      <c r="C32" s="34"/>
      <c r="D32" s="34"/>
      <c r="E32" s="34"/>
      <c r="F32" s="34" t="s">
        <v>208</v>
      </c>
      <c r="G32" s="34" t="s">
        <v>211</v>
      </c>
      <c r="H32" s="34"/>
      <c r="I32" s="34"/>
      <c r="J32" s="34" t="s">
        <v>211</v>
      </c>
      <c r="K32" s="34" t="s">
        <v>212</v>
      </c>
      <c r="L32" s="34" t="s">
        <v>213</v>
      </c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8">
        <v>1</v>
      </c>
      <c r="B34" s="8" t="s">
        <v>243</v>
      </c>
      <c r="C34" s="8">
        <v>2</v>
      </c>
      <c r="D34" s="8">
        <v>3</v>
      </c>
      <c r="E34" s="8">
        <v>4</v>
      </c>
      <c r="F34" s="8">
        <v>5</v>
      </c>
      <c r="G34" s="8">
        <v>6</v>
      </c>
      <c r="H34" s="8">
        <v>7</v>
      </c>
      <c r="I34" s="8">
        <v>8</v>
      </c>
      <c r="J34" s="8">
        <v>9</v>
      </c>
      <c r="K34" s="8">
        <v>10</v>
      </c>
      <c r="L34" s="8">
        <v>11</v>
      </c>
    </row>
    <row r="35" spans="1:12" ht="165.75">
      <c r="A35" s="14">
        <v>1</v>
      </c>
      <c r="B35" s="4" t="str">
        <f>IF(Source!CH24&lt;&gt;0,Source!CH24,Source!E24)</f>
        <v>2</v>
      </c>
      <c r="C35" s="9" t="str">
        <f>Source!F24</f>
        <v>4-62-в</v>
      </c>
      <c r="D35" s="9" t="str">
        <f>Source!G24</f>
        <v>РУЧНАЯ РАСЧИСТКА ЛЕГКО УДАЛЯЕМЫХ ПОВЕРХНОСТНЫХ ЗАГРЯЗНЕНИЙ И СЛАБЫХ ПОКРАСОК(КЛЕЕВЫХ И ЭМУЛЬСИОННЫХ) АРХИТЕКТУРНЫХ ДЕТАЛЕЙ С СОБЛЮДЕНИЕМ ОСТОРОЖНОСТИ ВО ИЗБЕЖАНИЕ ПОВРЕЖДЕНИЯ КАМНЯ ПРИ ПРОФИЛИРОВАННОЙ ПОВЕРХНОСТИ СЛОЖНОЙ</v>
      </c>
      <c r="E35" s="11">
        <f>ROUND(Source!I24,10)</f>
        <v>892.26</v>
      </c>
      <c r="F35" s="12">
        <f>IF(Source!AB24=0,"-",ROUND(Source!AB24,2))</f>
        <v>1.28</v>
      </c>
      <c r="G35" s="12" t="str">
        <f>IF(Source!AD24=0,"-",ROUND(Source!AD24,2))</f>
        <v>-</v>
      </c>
      <c r="H35" s="11">
        <f>IF(Source!O24=0,"-",ROUND(Source!O24,0))</f>
        <v>1142</v>
      </c>
      <c r="I35" s="11">
        <f>IF(Source!S24=0,"-",ROUND(Source!S24,0))</f>
        <v>1142</v>
      </c>
      <c r="J35" s="12" t="str">
        <f>IF(Source!Q24=0,"-",ROUND(Source!Q24,0))</f>
        <v>-</v>
      </c>
      <c r="K35" s="12">
        <f>IF(Source!AH24=0,"-",ROUND(Source!AH24,2))</f>
        <v>2.32</v>
      </c>
      <c r="L35" s="29">
        <f>IF(Source!U24=0,"-",ROUND(Source!U24,2))</f>
        <v>2070.67</v>
      </c>
    </row>
    <row r="36" spans="4:12" ht="12.75">
      <c r="D36" s="10" t="str">
        <f>Source!H24</f>
        <v>м2</v>
      </c>
      <c r="E36" s="7"/>
      <c r="F36" s="7">
        <f>IF(Source!AF24=0,"-",ROUND(Source!AF24,2))</f>
        <v>1.28</v>
      </c>
      <c r="G36" s="7" t="str">
        <f>IF(Source!AE24=0,"-",ROUND(Source!AE24,2))</f>
        <v>-</v>
      </c>
      <c r="H36" s="7"/>
      <c r="I36" s="7"/>
      <c r="J36" s="7" t="str">
        <f>IF(Source!R24=0,"-",ROUND(Source!R24,0))</f>
        <v>-</v>
      </c>
      <c r="K36" s="7" t="str">
        <f>IF(Source!AI24=0,"-",ROUND(Source!AI24,2))</f>
        <v>-</v>
      </c>
      <c r="L36" s="4" t="str">
        <f>IF(Source!V24=0,"-",ROUND(Source!V24,2))</f>
        <v>-</v>
      </c>
    </row>
    <row r="37" spans="4:5" ht="12.75">
      <c r="D37" s="13" t="s">
        <v>214</v>
      </c>
      <c r="E37" s="14" t="str">
        <f>Source!DG24</f>
        <v>*1,15</v>
      </c>
    </row>
    <row r="38" spans="4:5" ht="12.75">
      <c r="D38" s="13" t="s">
        <v>215</v>
      </c>
      <c r="E38" s="14" t="str">
        <f>Source!DI24</f>
        <v>*1,15</v>
      </c>
    </row>
    <row r="39" ht="24.75" customHeight="1">
      <c r="D39" s="30" t="str">
        <f>CONCATENATE("Опр",IF(Source!BM24=0,"",CONCATENATE("=",Source!BM24))," НР ",Source!AT24,"%",IF(Source!X24=0,"",CONCATENATE("=",ROUND(Source!X24,0))),","," СП ",Source!AU24,"%",IF(Source!Y24=0,"",CONCATENATE("=",ROUND(Source!Y24,0))),","," Итого ",IF(Source!Y24+Source!X24+Source!O24=0,"",CONCATENATE("=",ROUND(Source!Y24+Source!X24+Source!O24,0))))</f>
        <v>Опр=1 НР 0%, СП 0%, Итого =1142</v>
      </c>
    </row>
    <row r="40" spans="1:12" ht="63.75">
      <c r="A40" s="14">
        <v>2</v>
      </c>
      <c r="B40" s="4" t="str">
        <f>IF(Source!CH25&lt;&gt;0,Source!CH25,Source!E25)</f>
        <v>3</v>
      </c>
      <c r="C40" s="9" t="str">
        <f>Source!F25</f>
        <v>10-16-Б-г ДИЗ-5</v>
      </c>
      <c r="D40" s="9" t="str">
        <f>Source!G25</f>
        <v>ОБРАБОТКА РЕСТАВРИРУЕМЫХ ПОВЕРХНОСТЕЙ СОСТАВОМ "Sylitol  Konzetrat"</v>
      </c>
      <c r="E40" s="11">
        <f>ROUND(Source!I25,10)</f>
        <v>1303.47</v>
      </c>
      <c r="F40" s="17">
        <f>IF(Source!AB25=0,"-",ROUND(Source!AB25,2))</f>
        <v>1.33</v>
      </c>
      <c r="G40" s="17" t="str">
        <f>IF(Source!AD25=0,"-",ROUND(Source!AD25,2))</f>
        <v>-</v>
      </c>
      <c r="H40" s="11">
        <f>IF(Source!O25=0,"-",ROUND(Source!O25,0))</f>
        <v>1734</v>
      </c>
      <c r="I40" s="11">
        <f>IF(Source!S25=0,"-",ROUND(Source!S25,0))</f>
        <v>912</v>
      </c>
      <c r="J40" s="17" t="str">
        <f>IF(Source!Q25=0,"-",ROUND(Source!Q25,0))</f>
        <v>-</v>
      </c>
      <c r="K40" s="17">
        <f>IF(Source!AH25=0,"-",ROUND(Source!AH25,2))</f>
        <v>1.28</v>
      </c>
      <c r="L40" s="31">
        <f>IF(Source!U25=0,"-",ROUND(Source!U25,2))</f>
        <v>1662.38</v>
      </c>
    </row>
    <row r="41" spans="4:12" ht="12.75">
      <c r="D41" s="10" t="str">
        <f>Source!H25</f>
        <v>м2</v>
      </c>
      <c r="E41" s="7"/>
      <c r="F41" s="7">
        <f>IF(Source!AF25=0,"-",ROUND(Source!AF25,2))</f>
        <v>0.7</v>
      </c>
      <c r="G41" s="7" t="str">
        <f>IF(Source!AE25=0,"-",ROUND(Source!AE25,2))</f>
        <v>-</v>
      </c>
      <c r="H41" s="7"/>
      <c r="I41" s="7"/>
      <c r="J41" s="7" t="str">
        <f>IF(Source!R25=0,"-",ROUND(Source!R25,0))</f>
        <v>-</v>
      </c>
      <c r="K41" s="7" t="str">
        <f>IF(Source!AI25=0,"-",ROUND(Source!AI25,2))</f>
        <v>-</v>
      </c>
      <c r="L41" s="4" t="str">
        <f>IF(Source!V25=0,"-",ROUND(Source!V25,2))</f>
        <v>-</v>
      </c>
    </row>
    <row r="42" spans="4:5" ht="12.75">
      <c r="D42" s="13" t="s">
        <v>214</v>
      </c>
      <c r="E42" s="14" t="str">
        <f>Source!DG25</f>
        <v>*1,15</v>
      </c>
    </row>
    <row r="43" spans="4:5" ht="12.75">
      <c r="D43" s="13" t="s">
        <v>215</v>
      </c>
      <c r="E43" s="14" t="str">
        <f>Source!DI25</f>
        <v>*1,15</v>
      </c>
    </row>
    <row r="44" ht="24.75" customHeight="1">
      <c r="D44" s="30" t="str">
        <f>CONCATENATE("Опр",IF(Source!BM25=0,"",CONCATENATE("=",Source!BM25))," НР ",Source!AT25,"%",IF(Source!X25=0,"",CONCATENATE("=",ROUND(Source!X25,0))),","," СП ",Source!AU25,"%",IF(Source!Y25=0,"",CONCATENATE("=",ROUND(Source!Y25,0))),","," Итого ",IF(Source!Y25+Source!X25+Source!O25=0,"",CONCATENATE("=",ROUND(Source!Y25+Source!X25+Source!O25,0))))</f>
        <v>Опр НР %, СП %, Итого =1734</v>
      </c>
    </row>
    <row r="45" spans="1:12" ht="63.75">
      <c r="A45" s="14">
        <v>3</v>
      </c>
      <c r="B45" s="4" t="str">
        <f>IF(Source!CH26&lt;&gt;0,Source!CH26,Source!E26)</f>
        <v>4</v>
      </c>
      <c r="C45" s="9" t="str">
        <f>Source!F26</f>
        <v>3-4-А-а</v>
      </c>
      <c r="D45" s="9" t="str">
        <f>Source!G26</f>
        <v>ЗАГОТОВКА ПРОФИЛИРОВАННЫХ КИРПИЧЕЙ ПРИ ТЕСКЕ ПРОСТОЙ СЛОЖНОСТИ НА ФАСКУ</v>
      </c>
      <c r="E45" s="11">
        <f>ROUND(Source!I26,10)</f>
        <v>2.4</v>
      </c>
      <c r="F45" s="17">
        <f>IF(Source!AB26=0,"-",ROUND(Source!AB26,2))</f>
        <v>0.75</v>
      </c>
      <c r="G45" s="17" t="str">
        <f>IF(Source!AD26=0,"-",ROUND(Source!AD26,2))</f>
        <v>-</v>
      </c>
      <c r="H45" s="11">
        <f>IF(Source!O26=0,"-",ROUND(Source!O26,0))</f>
        <v>2</v>
      </c>
      <c r="I45" s="11">
        <f>IF(Source!S26=0,"-",ROUND(Source!S26,0))</f>
        <v>2</v>
      </c>
      <c r="J45" s="17" t="str">
        <f>IF(Source!Q26=0,"-",ROUND(Source!Q26,0))</f>
        <v>-</v>
      </c>
      <c r="K45" s="17">
        <f>IF(Source!AH26=0,"-",ROUND(Source!AH26,2))</f>
        <v>1.36</v>
      </c>
      <c r="L45" s="31">
        <f>IF(Source!U26=0,"-",ROUND(Source!U26,2))</f>
        <v>3.27</v>
      </c>
    </row>
    <row r="46" spans="4:12" ht="12.75">
      <c r="D46" s="10" t="str">
        <f>Source!H26</f>
        <v>10 шт.</v>
      </c>
      <c r="E46" s="7"/>
      <c r="F46" s="7">
        <f>IF(Source!AF26=0,"-",ROUND(Source!AF26,2))</f>
        <v>0.75</v>
      </c>
      <c r="G46" s="7" t="str">
        <f>IF(Source!AE26=0,"-",ROUND(Source!AE26,2))</f>
        <v>-</v>
      </c>
      <c r="H46" s="7"/>
      <c r="I46" s="7"/>
      <c r="J46" s="7" t="str">
        <f>IF(Source!R26=0,"-",ROUND(Source!R26,0))</f>
        <v>-</v>
      </c>
      <c r="K46" s="7" t="str">
        <f>IF(Source!AI26=0,"-",ROUND(Source!AI26,2))</f>
        <v>-</v>
      </c>
      <c r="L46" s="4" t="str">
        <f>IF(Source!V26=0,"-",ROUND(Source!V26,2))</f>
        <v>-</v>
      </c>
    </row>
    <row r="47" ht="24.75" customHeight="1">
      <c r="D47" s="30" t="str">
        <f>CONCATENATE("Опр",IF(Source!BM26=0,"",CONCATENATE("=",Source!BM26))," НР ",Source!AT26,"%",IF(Source!X26=0,"",CONCATENATE("=",ROUND(Source!X26,0))),","," СП ",Source!AU26,"%",IF(Source!Y26=0,"",CONCATENATE("=",ROUND(Source!Y26,0))),","," Итого ",IF(Source!Y26+Source!X26+Source!O26=0,"",CONCATENATE("=",ROUND(Source!Y26+Source!X26+Source!O26,0))))</f>
        <v>Опр=1 НР 0%, СП 0%, Итого =2</v>
      </c>
    </row>
    <row r="48" spans="1:12" ht="191.25">
      <c r="A48" s="14">
        <v>4</v>
      </c>
      <c r="B48" s="4" t="str">
        <f>IF(Source!CH27&lt;&gt;0,Source!CH27,Source!E27)</f>
        <v>6</v>
      </c>
      <c r="C48" s="9" t="str">
        <f>Source!F27</f>
        <v>3-4-Б-в</v>
      </c>
      <c r="D48" s="9" t="str">
        <f>Source!G27</f>
        <v>РЕСТАВРАЦИЯ КИРПИЧНЫХ АРХИТЕКТУРНЫХ ДЕТАЛЕЙ(КАРНИЗОВ, ПОЯСНИКОВ, НАЛИЧНИКОВ И ПРОЧИХ ДЕТАЛЕЙ) ОТ 1 ДО 10 КИРПИЧЕЙ В ОДНОМ МЕСТЕ КИРПИЧОМ СТАНДАРТНЫМ РЕСТАВРАЦИОННЫМ ТИПА Т-3.РАЗМЕРА250Х120Х65 ММ РАНЕЕ (РАНЕЕ (ВЫТЕСАННЫМ)</v>
      </c>
      <c r="E48" s="11">
        <f>ROUND(Source!I27,10)</f>
        <v>2.4</v>
      </c>
      <c r="F48" s="17">
        <f>IF(Source!AB27=0,"-",ROUND(Source!AB27,2))</f>
        <v>3.23</v>
      </c>
      <c r="G48" s="17" t="str">
        <f>IF(Source!AD27=0,"-",ROUND(Source!AD27,2))</f>
        <v>-</v>
      </c>
      <c r="H48" s="11">
        <f>IF(Source!O27=0,"-",ROUND(Source!O27,0))</f>
        <v>8</v>
      </c>
      <c r="I48" s="11">
        <f>IF(Source!S27=0,"-",ROUND(Source!S27,0))</f>
        <v>5</v>
      </c>
      <c r="J48" s="17" t="str">
        <f>IF(Source!Q27=0,"-",ROUND(Source!Q27,0))</f>
        <v>-</v>
      </c>
      <c r="K48" s="17">
        <f>IF(Source!AH27=0,"-",ROUND(Source!AH27,2))</f>
        <v>4.14</v>
      </c>
      <c r="L48" s="31">
        <f>IF(Source!U27=0,"-",ROUND(Source!U27,2))</f>
        <v>9.94</v>
      </c>
    </row>
    <row r="49" spans="4:12" ht="12.75">
      <c r="D49" s="10" t="str">
        <f>Source!H27</f>
        <v>10 шт.</v>
      </c>
      <c r="E49" s="7"/>
      <c r="F49" s="7">
        <f>IF(Source!AF27=0,"-",ROUND(Source!AF27,2))</f>
        <v>2.28</v>
      </c>
      <c r="G49" s="7" t="str">
        <f>IF(Source!AE27=0,"-",ROUND(Source!AE27,2))</f>
        <v>-</v>
      </c>
      <c r="H49" s="7"/>
      <c r="I49" s="7"/>
      <c r="J49" s="7" t="str">
        <f>IF(Source!R27=0,"-",ROUND(Source!R27,0))</f>
        <v>-</v>
      </c>
      <c r="K49" s="7" t="str">
        <f>IF(Source!AI27=0,"-",ROUND(Source!AI27,2))</f>
        <v>-</v>
      </c>
      <c r="L49" s="4" t="str">
        <f>IF(Source!V27=0,"-",ROUND(Source!V27,2))</f>
        <v>-</v>
      </c>
    </row>
    <row r="50" spans="4:5" ht="12.75">
      <c r="D50" s="13" t="s">
        <v>214</v>
      </c>
      <c r="E50" s="14" t="str">
        <f>Source!DG27</f>
        <v>*1,15</v>
      </c>
    </row>
    <row r="51" spans="4:5" ht="12.75">
      <c r="D51" s="13" t="s">
        <v>215</v>
      </c>
      <c r="E51" s="14" t="str">
        <f>Source!DI27</f>
        <v>*1,15</v>
      </c>
    </row>
    <row r="52" ht="24.75" customHeight="1">
      <c r="D52" s="30" t="str">
        <f>CONCATENATE("Опр",IF(Source!BM27=0,"",CONCATENATE("=",Source!BM27))," НР ",Source!AT27,"%",IF(Source!X27=0,"",CONCATENATE("=",ROUND(Source!X27,0))),","," СП ",Source!AU27,"%",IF(Source!Y27=0,"",CONCATENATE("=",ROUND(Source!Y27,0))),","," Итого ",IF(Source!Y27+Source!X27+Source!O27=0,"",CONCATENATE("=",ROUND(Source!Y27+Source!X27+Source!O27,0))))</f>
        <v>Опр=1 НР 0%, СП 0%, Итого =8</v>
      </c>
    </row>
    <row r="53" spans="1:12" ht="76.5">
      <c r="A53" s="14">
        <v>5</v>
      </c>
      <c r="B53" s="4" t="str">
        <f>IF(Source!CH28&lt;&gt;0,Source!CH28,Source!E28)</f>
        <v>7</v>
      </c>
      <c r="C53" s="9" t="str">
        <f>Source!F28</f>
        <v>8-6-б</v>
      </c>
      <c r="D53" s="9" t="str">
        <f>Source!G28</f>
        <v>РЕСТАВРАЦИЯ МЕЛКИХ ПОВРЕЖДЕНИЙ ТЯГ ПРИ РАЗМЕРЕ РЕСТАВРАЦИИ ДО 10 % ИЗВЕСТКОВО-АЛЕБАСТРОВЫМ РАСТВОРОМ</v>
      </c>
      <c r="E53" s="11">
        <f>ROUND(Source!I28,10)</f>
        <v>244</v>
      </c>
      <c r="F53" s="17">
        <f>IF(Source!AB28=0,"-",ROUND(Source!AB28,2))</f>
        <v>0.84</v>
      </c>
      <c r="G53" s="17" t="str">
        <f>IF(Source!AD28=0,"-",ROUND(Source!AD28,2))</f>
        <v>-</v>
      </c>
      <c r="H53" s="11">
        <f>IF(Source!O28=0,"-",ROUND(Source!O28,0))</f>
        <v>205</v>
      </c>
      <c r="I53" s="11">
        <f>IF(Source!S28=0,"-",ROUND(Source!S28,0))</f>
        <v>183</v>
      </c>
      <c r="J53" s="17" t="str">
        <f>IF(Source!Q28=0,"-",ROUND(Source!Q28,0))</f>
        <v>-</v>
      </c>
      <c r="K53" s="17">
        <f>IF(Source!AH28=0,"-",ROUND(Source!AH28,2))</f>
        <v>1.36</v>
      </c>
      <c r="L53" s="31">
        <f>IF(Source!U28=0,"-",ROUND(Source!U28,2))</f>
        <v>331.67</v>
      </c>
    </row>
    <row r="54" spans="4:12" ht="12.75">
      <c r="D54" s="10" t="str">
        <f>Source!H28</f>
        <v>м2</v>
      </c>
      <c r="E54" s="7"/>
      <c r="F54" s="7">
        <f>IF(Source!AF28=0,"-",ROUND(Source!AF28,2))</f>
        <v>0.75</v>
      </c>
      <c r="G54" s="7" t="str">
        <f>IF(Source!AE28=0,"-",ROUND(Source!AE28,2))</f>
        <v>-</v>
      </c>
      <c r="H54" s="7"/>
      <c r="I54" s="7"/>
      <c r="J54" s="7" t="str">
        <f>IF(Source!R28=0,"-",ROUND(Source!R28,0))</f>
        <v>-</v>
      </c>
      <c r="K54" s="7" t="str">
        <f>IF(Source!AI28=0,"-",ROUND(Source!AI28,2))</f>
        <v>-</v>
      </c>
      <c r="L54" s="4" t="str">
        <f>IF(Source!V28=0,"-",ROUND(Source!V28,2))</f>
        <v>-</v>
      </c>
    </row>
    <row r="55" spans="4:5" ht="12.75">
      <c r="D55" s="13" t="s">
        <v>214</v>
      </c>
      <c r="E55" s="14" t="str">
        <f>Source!DG28</f>
        <v>*1,15</v>
      </c>
    </row>
    <row r="56" spans="4:5" ht="12.75">
      <c r="D56" s="13" t="s">
        <v>215</v>
      </c>
      <c r="E56" s="14" t="str">
        <f>Source!DI28</f>
        <v>*1,15</v>
      </c>
    </row>
    <row r="57" ht="24.75" customHeight="1">
      <c r="D57" s="30" t="str">
        <f>CONCATENATE("Опр",IF(Source!BM28=0,"",CONCATENATE("=",Source!BM28))," НР ",Source!AT28,"%",IF(Source!X28=0,"",CONCATENATE("=",ROUND(Source!X28,0))),","," СП ",Source!AU28,"%",IF(Source!Y28=0,"",CONCATENATE("=",ROUND(Source!Y28,0))),","," Итого ",IF(Source!Y28+Source!X28+Source!O28=0,"",CONCATENATE("=",ROUND(Source!Y28+Source!X28+Source!O28,0))))</f>
        <v>Опр=1 НР 0%, СП 0%, Итого =205</v>
      </c>
    </row>
    <row r="58" spans="1:12" ht="102">
      <c r="A58" s="14">
        <v>6</v>
      </c>
      <c r="B58" s="4" t="str">
        <f>IF(Source!CH29&lt;&gt;0,Source!CH29,Source!E29)</f>
        <v>9</v>
      </c>
      <c r="C58" s="9" t="str">
        <f>Source!F29</f>
        <v>8-7-б</v>
      </c>
      <c r="D58" s="9" t="str">
        <f>Source!G29</f>
        <v>РЕСТАВРАЦИЯ МЕЛКИХ ПОВРЕЖДЕНИЙ КРИВОЛИНЕЙНЫХ МЕЛКИХ ТЯГ ИЗВЕСТКОВО-АЛЕБАСТРОВЫМ РАСТВОРОМ ПРИ РАЗМЕРЕ РЕСТАВРАЦИИ ДО 10 %</v>
      </c>
      <c r="E58" s="11">
        <f>ROUND(Source!I29,10)</f>
        <v>80</v>
      </c>
      <c r="F58" s="17">
        <f>IF(Source!AB29=0,"-",ROUND(Source!AB29,2))</f>
        <v>1.05</v>
      </c>
      <c r="G58" s="17" t="str">
        <f>IF(Source!AD29=0,"-",ROUND(Source!AD29,2))</f>
        <v>-</v>
      </c>
      <c r="H58" s="11">
        <f>IF(Source!O29=0,"-",ROUND(Source!O29,0))</f>
        <v>84</v>
      </c>
      <c r="I58" s="11">
        <f>IF(Source!S29=0,"-",ROUND(Source!S29,0))</f>
        <v>75</v>
      </c>
      <c r="J58" s="17" t="str">
        <f>IF(Source!Q29=0,"-",ROUND(Source!Q29,0))</f>
        <v>-</v>
      </c>
      <c r="K58" s="17">
        <f>IF(Source!AH29=0,"-",ROUND(Source!AH29,2))</f>
        <v>1.71</v>
      </c>
      <c r="L58" s="31">
        <f>IF(Source!U29=0,"-",ROUND(Source!U29,2))</f>
        <v>137.08</v>
      </c>
    </row>
    <row r="59" spans="4:12" ht="12.75">
      <c r="D59" s="10" t="str">
        <f>Source!H29</f>
        <v>м2</v>
      </c>
      <c r="E59" s="7"/>
      <c r="F59" s="7">
        <f>IF(Source!AF29=0,"-",ROUND(Source!AF29,2))</f>
        <v>0.94</v>
      </c>
      <c r="G59" s="7" t="str">
        <f>IF(Source!AE29=0,"-",ROUND(Source!AE29,2))</f>
        <v>-</v>
      </c>
      <c r="H59" s="7"/>
      <c r="I59" s="7"/>
      <c r="J59" s="7" t="str">
        <f>IF(Source!R29=0,"-",ROUND(Source!R29,0))</f>
        <v>-</v>
      </c>
      <c r="K59" s="7" t="str">
        <f>IF(Source!AI29=0,"-",ROUND(Source!AI29,2))</f>
        <v>-</v>
      </c>
      <c r="L59" s="4" t="str">
        <f>IF(Source!V29=0,"-",ROUND(Source!V29,2))</f>
        <v>-</v>
      </c>
    </row>
    <row r="60" spans="4:5" ht="12.75">
      <c r="D60" s="13" t="s">
        <v>214</v>
      </c>
      <c r="E60" s="14" t="str">
        <f>Source!DG29</f>
        <v>*1,15</v>
      </c>
    </row>
    <row r="61" spans="4:5" ht="12.75">
      <c r="D61" s="13" t="s">
        <v>215</v>
      </c>
      <c r="E61" s="14" t="str">
        <f>Source!DI29</f>
        <v>*1,15</v>
      </c>
    </row>
    <row r="62" ht="24.75" customHeight="1">
      <c r="D62" s="30" t="str">
        <f>CONCATENATE("Опр",IF(Source!BM29=0,"",CONCATENATE("=",Source!BM29))," НР ",Source!AT29,"%",IF(Source!X29=0,"",CONCATENATE("=",ROUND(Source!X29,0))),","," СП ",Source!AU29,"%",IF(Source!Y29=0,"",CONCATENATE("=",ROUND(Source!Y29,0))),","," Итого ",IF(Source!Y29+Source!X29+Source!O29=0,"",CONCATENATE("=",ROUND(Source!Y29+Source!X29+Source!O29,0))))</f>
        <v>Опр=1 НР 0%, СП 0%, Итого =84</v>
      </c>
    </row>
    <row r="63" spans="1:12" ht="25.5">
      <c r="A63" s="14">
        <v>7</v>
      </c>
      <c r="B63" s="4" t="str">
        <f>IF(Source!CH30&lt;&gt;0,Source!CH30,Source!E30)</f>
        <v>10</v>
      </c>
      <c r="C63" s="9" t="str">
        <f>Source!F30</f>
        <v>8-15-в</v>
      </c>
      <c r="D63" s="9" t="str">
        <f>Source!G30</f>
        <v>ПЕРЕТИРКА ШТУКАТУРКИ РУСТОВАННЫХ ФАСАДОВ</v>
      </c>
      <c r="E63" s="11">
        <f>ROUND(Source!I30,10)</f>
        <v>342</v>
      </c>
      <c r="F63" s="17">
        <f>IF(Source!AB30=0,"-",ROUND(Source!AB30,2))</f>
        <v>0.38</v>
      </c>
      <c r="G63" s="17" t="str">
        <f>IF(Source!AD30=0,"-",ROUND(Source!AD30,2))</f>
        <v>-</v>
      </c>
      <c r="H63" s="11">
        <f>IF(Source!O30=0,"-",ROUND(Source!O30,0))</f>
        <v>130</v>
      </c>
      <c r="I63" s="11">
        <f>IF(Source!S30=0,"-",ROUND(Source!S30,0))</f>
        <v>113</v>
      </c>
      <c r="J63" s="17" t="str">
        <f>IF(Source!Q30=0,"-",ROUND(Source!Q30,0))</f>
        <v>-</v>
      </c>
      <c r="K63" s="17">
        <f>IF(Source!AH30=0,"-",ROUND(Source!AH30,2))</f>
        <v>0.61</v>
      </c>
      <c r="L63" s="31">
        <f>IF(Source!U30=0,"-",ROUND(Source!U30,2))</f>
        <v>207.27</v>
      </c>
    </row>
    <row r="64" spans="4:12" ht="12.75">
      <c r="D64" s="10" t="str">
        <f>Source!H30</f>
        <v>м2</v>
      </c>
      <c r="E64" s="7"/>
      <c r="F64" s="7">
        <f>IF(Source!AF30=0,"-",ROUND(Source!AF30,2))</f>
        <v>0.33</v>
      </c>
      <c r="G64" s="7" t="str">
        <f>IF(Source!AE30=0,"-",ROUND(Source!AE30,2))</f>
        <v>-</v>
      </c>
      <c r="H64" s="7"/>
      <c r="I64" s="7"/>
      <c r="J64" s="7" t="str">
        <f>IF(Source!R30=0,"-",ROUND(Source!R30,0))</f>
        <v>-</v>
      </c>
      <c r="K64" s="7" t="str">
        <f>IF(Source!AI30=0,"-",ROUND(Source!AI30,2))</f>
        <v>-</v>
      </c>
      <c r="L64" s="4" t="str">
        <f>IF(Source!V30=0,"-",ROUND(Source!V30,2))</f>
        <v>-</v>
      </c>
    </row>
    <row r="65" spans="4:5" ht="12.75">
      <c r="D65" s="13" t="s">
        <v>214</v>
      </c>
      <c r="E65" s="14" t="str">
        <f>Source!DG30</f>
        <v>*1,15</v>
      </c>
    </row>
    <row r="66" spans="4:5" ht="12.75">
      <c r="D66" s="13" t="s">
        <v>215</v>
      </c>
      <c r="E66" s="14" t="str">
        <f>Source!DI30</f>
        <v>*1,15</v>
      </c>
    </row>
    <row r="67" ht="24.75" customHeight="1">
      <c r="D67" s="30" t="str">
        <f>CONCATENATE("Опр",IF(Source!BM30=0,"",CONCATENATE("=",Source!BM30))," НР ",Source!AT30,"%",IF(Source!X30=0,"",CONCATENATE("=",ROUND(Source!X30,0))),","," СП ",Source!AU30,"%",IF(Source!Y30=0,"",CONCATENATE("=",ROUND(Source!Y30,0))),","," Итого ",IF(Source!Y30+Source!X30+Source!O30=0,"",CONCATENATE("=",ROUND(Source!Y30+Source!X30+Source!O30,0))))</f>
        <v>Опр=1 НР 0%, СП 0%, Итого =130</v>
      </c>
    </row>
    <row r="68" spans="1:12" ht="25.5">
      <c r="A68" s="14">
        <v>8</v>
      </c>
      <c r="B68" s="4" t="str">
        <f>IF(Source!CH31&lt;&gt;0,Source!CH31,Source!E31)</f>
        <v>11</v>
      </c>
      <c r="C68" s="9" t="str">
        <f>Source!F31</f>
        <v>8-15-б</v>
      </c>
      <c r="D68" s="9" t="str">
        <f>Source!G31</f>
        <v>ПЕРЕТИРКА ШТУКАТУРКИ ГЛАДКИХ ФАСАДОВ</v>
      </c>
      <c r="E68" s="11">
        <f>ROUND(Source!I31,10)</f>
        <v>716</v>
      </c>
      <c r="F68" s="17">
        <f>IF(Source!AB31=0,"-",ROUND(Source!AB31,2))</f>
        <v>0.3</v>
      </c>
      <c r="G68" s="17" t="str">
        <f>IF(Source!AD31=0,"-",ROUND(Source!AD31,2))</f>
        <v>-</v>
      </c>
      <c r="H68" s="11">
        <f>IF(Source!O31=0,"-",ROUND(Source!O31,0))</f>
        <v>215</v>
      </c>
      <c r="I68" s="11">
        <f>IF(Source!S31=0,"-",ROUND(Source!S31,0))</f>
        <v>179</v>
      </c>
      <c r="J68" s="17" t="str">
        <f>IF(Source!Q31=0,"-",ROUND(Source!Q31,0))</f>
        <v>-</v>
      </c>
      <c r="K68" s="17">
        <f>IF(Source!AH31=0,"-",ROUND(Source!AH31,2))</f>
        <v>0.46</v>
      </c>
      <c r="L68" s="31">
        <f>IF(Source!U31=0,"-",ROUND(Source!U31,2))</f>
        <v>329.36</v>
      </c>
    </row>
    <row r="69" spans="4:12" ht="12.75">
      <c r="D69" s="10" t="str">
        <f>Source!H31</f>
        <v>м2</v>
      </c>
      <c r="E69" s="7"/>
      <c r="F69" s="7">
        <f>IF(Source!AF31=0,"-",ROUND(Source!AF31,2))</f>
        <v>0.25</v>
      </c>
      <c r="G69" s="7" t="str">
        <f>IF(Source!AE31=0,"-",ROUND(Source!AE31,2))</f>
        <v>-</v>
      </c>
      <c r="H69" s="7"/>
      <c r="I69" s="7"/>
      <c r="J69" s="7" t="str">
        <f>IF(Source!R31=0,"-",ROUND(Source!R31,0))</f>
        <v>-</v>
      </c>
      <c r="K69" s="7" t="str">
        <f>IF(Source!AI31=0,"-",ROUND(Source!AI31,2))</f>
        <v>-</v>
      </c>
      <c r="L69" s="4" t="str">
        <f>IF(Source!V31=0,"-",ROUND(Source!V31,2))</f>
        <v>-</v>
      </c>
    </row>
    <row r="70" spans="4:5" ht="12.75">
      <c r="D70" s="13" t="s">
        <v>214</v>
      </c>
      <c r="E70" s="14" t="str">
        <f>Source!DG31</f>
        <v>*1,15</v>
      </c>
    </row>
    <row r="71" spans="4:5" ht="12.75">
      <c r="D71" s="13" t="s">
        <v>215</v>
      </c>
      <c r="E71" s="14" t="str">
        <f>Source!DI31</f>
        <v>*1,15</v>
      </c>
    </row>
    <row r="72" ht="24.75" customHeight="1">
      <c r="D72" s="30" t="str">
        <f>CONCATENATE("Опр",IF(Source!BM31=0,"",CONCATENATE("=",Source!BM31))," НР ",Source!AT31,"%",IF(Source!X31=0,"",CONCATENATE("=",ROUND(Source!X31,0))),","," СП ",Source!AU31,"%",IF(Source!Y31=0,"",CONCATENATE("=",ROUND(Source!Y31,0))),","," Итого ",IF(Source!Y31+Source!X31+Source!O31=0,"",CONCATENATE("=",ROUND(Source!Y31+Source!X31+Source!O31,0))))</f>
        <v>Опр=1 НР 0%, СП 0%, Итого =215</v>
      </c>
    </row>
    <row r="73" spans="1:12" ht="76.5">
      <c r="A73" s="14">
        <v>9</v>
      </c>
      <c r="B73" s="4" t="str">
        <f>IF(Source!CH32&lt;&gt;0,Source!CH32,Source!E32)</f>
        <v>14</v>
      </c>
      <c r="C73" s="9" t="str">
        <f>Source!F32</f>
        <v>8-8-в</v>
      </c>
      <c r="D73" s="9" t="str">
        <f>Source!G32</f>
        <v>РЕСТАВРАЦИЯ И ВОССОЗДАНИЕ ШТУКАТУРКИ ФАСАДОВ СТЕН С ПРОРЕЗНЫМИ РУСТАМИ ПО КИРПИЧНЫМ ПОВЕРХНОСТЯМ</v>
      </c>
      <c r="E73" s="11">
        <f>ROUND(Source!I32,10)</f>
        <v>80</v>
      </c>
      <c r="F73" s="17">
        <f>IF(Source!AB32=0,"-",ROUND(Source!AB32,2))</f>
        <v>2.86</v>
      </c>
      <c r="G73" s="17" t="str">
        <f>IF(Source!AD32=0,"-",ROUND(Source!AD32,2))</f>
        <v>-</v>
      </c>
      <c r="H73" s="11">
        <f>IF(Source!O32=0,"-",ROUND(Source!O32,0))</f>
        <v>229</v>
      </c>
      <c r="I73" s="11">
        <f>IF(Source!S32=0,"-",ROUND(Source!S32,0))</f>
        <v>189</v>
      </c>
      <c r="J73" s="17" t="str">
        <f>IF(Source!Q32=0,"-",ROUND(Source!Q32,0))</f>
        <v>-</v>
      </c>
      <c r="K73" s="17">
        <f>IF(Source!AH32=0,"-",ROUND(Source!AH32,2))</f>
        <v>4.29</v>
      </c>
      <c r="L73" s="31">
        <f>IF(Source!U32=0,"-",ROUND(Source!U32,2))</f>
        <v>342.88</v>
      </c>
    </row>
    <row r="74" spans="4:12" ht="12.75">
      <c r="D74" s="10" t="str">
        <f>Source!H32</f>
        <v>м2</v>
      </c>
      <c r="E74" s="7"/>
      <c r="F74" s="7">
        <f>IF(Source!AF32=0,"-",ROUND(Source!AF32,2))</f>
        <v>2.36</v>
      </c>
      <c r="G74" s="7" t="str">
        <f>IF(Source!AE32=0,"-",ROUND(Source!AE32,2))</f>
        <v>-</v>
      </c>
      <c r="H74" s="7"/>
      <c r="I74" s="7"/>
      <c r="J74" s="7" t="str">
        <f>IF(Source!R32=0,"-",ROUND(Source!R32,0))</f>
        <v>-</v>
      </c>
      <c r="K74" s="7" t="str">
        <f>IF(Source!AI32=0,"-",ROUND(Source!AI32,2))</f>
        <v>-</v>
      </c>
      <c r="L74" s="4" t="str">
        <f>IF(Source!V32=0,"-",ROUND(Source!V32,2))</f>
        <v>-</v>
      </c>
    </row>
    <row r="75" spans="4:5" ht="12.75">
      <c r="D75" s="13" t="s">
        <v>214</v>
      </c>
      <c r="E75" s="14" t="str">
        <f>Source!DG32</f>
        <v>*1,15</v>
      </c>
    </row>
    <row r="76" spans="4:5" ht="12.75">
      <c r="D76" s="13" t="s">
        <v>215</v>
      </c>
      <c r="E76" s="14" t="str">
        <f>Source!DI32</f>
        <v>*1,15</v>
      </c>
    </row>
    <row r="77" ht="24.75" customHeight="1">
      <c r="D77" s="30" t="str">
        <f>CONCATENATE("Опр",IF(Source!BM32=0,"",CONCATENATE("=",Source!BM32))," НР ",Source!AT32,"%",IF(Source!X32=0,"",CONCATENATE("=",ROUND(Source!X32,0))),","," СП ",Source!AU32,"%",IF(Source!Y32=0,"",CONCATENATE("=",ROUND(Source!Y32,0))),","," Итого ",IF(Source!Y32+Source!X32+Source!O32=0,"",CONCATENATE("=",ROUND(Source!Y32+Source!X32+Source!O32,0))))</f>
        <v>Опр=1 НР 0%, СП 0%, Итого =229</v>
      </c>
    </row>
    <row r="78" spans="1:12" ht="25.5">
      <c r="A78" s="14">
        <v>10</v>
      </c>
      <c r="B78" s="4" t="str">
        <f>IF(Source!CH34&lt;&gt;0,Source!CH34,Source!E34)</f>
        <v>16</v>
      </c>
      <c r="C78" s="9" t="str">
        <f>Source!F34</f>
        <v>3-14-б</v>
      </c>
      <c r="D78" s="9" t="str">
        <f>Source!G34</f>
        <v>РАСЧИСТКА ТРЕЩИН, ЗАЧЕКАНКА</v>
      </c>
      <c r="E78" s="11">
        <f>ROUND(Source!I34,10)</f>
        <v>2.5</v>
      </c>
      <c r="F78" s="17">
        <f>IF(Source!AB34=0,"-",ROUND(Source!AB34,2))</f>
        <v>4.95</v>
      </c>
      <c r="G78" s="17" t="str">
        <f>IF(Source!AD34=0,"-",ROUND(Source!AD34,2))</f>
        <v>-</v>
      </c>
      <c r="H78" s="11">
        <f>IF(Source!O34=0,"-",ROUND(Source!O34,0))</f>
        <v>12</v>
      </c>
      <c r="I78" s="11">
        <f>IF(Source!S34=0,"-",ROUND(Source!S34,0))</f>
        <v>8</v>
      </c>
      <c r="J78" s="17" t="str">
        <f>IF(Source!Q34=0,"-",ROUND(Source!Q34,0))</f>
        <v>-</v>
      </c>
      <c r="K78" s="17">
        <f>IF(Source!AH34=0,"-",ROUND(Source!AH34,2))</f>
        <v>6.11</v>
      </c>
      <c r="L78" s="31">
        <f>IF(Source!U34=0,"-",ROUND(Source!U34,2))</f>
        <v>15.27</v>
      </c>
    </row>
    <row r="79" spans="4:12" ht="12.75">
      <c r="D79" s="10" t="str">
        <f>Source!H34</f>
        <v>10 м</v>
      </c>
      <c r="E79" s="7"/>
      <c r="F79" s="7">
        <f>IF(Source!AF34=0,"-",ROUND(Source!AF34,2))</f>
        <v>3.36</v>
      </c>
      <c r="G79" s="7" t="str">
        <f>IF(Source!AE34=0,"-",ROUND(Source!AE34,2))</f>
        <v>-</v>
      </c>
      <c r="H79" s="7"/>
      <c r="I79" s="7"/>
      <c r="J79" s="7" t="str">
        <f>IF(Source!R34=0,"-",ROUND(Source!R34,0))</f>
        <v>-</v>
      </c>
      <c r="K79" s="7" t="str">
        <f>IF(Source!AI34=0,"-",ROUND(Source!AI34,2))</f>
        <v>-</v>
      </c>
      <c r="L79" s="4" t="str">
        <f>IF(Source!V34=0,"-",ROUND(Source!V34,2))</f>
        <v>-</v>
      </c>
    </row>
    <row r="80" spans="4:5" ht="12.75">
      <c r="D80" s="13" t="s">
        <v>214</v>
      </c>
      <c r="E80" s="14" t="str">
        <f>Source!DG34</f>
        <v>*1,15</v>
      </c>
    </row>
    <row r="81" spans="4:5" ht="12.75">
      <c r="D81" s="13" t="s">
        <v>215</v>
      </c>
      <c r="E81" s="14" t="str">
        <f>Source!DI34</f>
        <v>*1,15</v>
      </c>
    </row>
    <row r="82" ht="24.75" customHeight="1">
      <c r="D82" s="30" t="str">
        <f>CONCATENATE("Опр",IF(Source!BM34=0,"",CONCATENATE("=",Source!BM34))," НР ",Source!AT34,"%",IF(Source!X34=0,"",CONCATENATE("=",ROUND(Source!X34,0))),","," СП ",Source!AU34,"%",IF(Source!Y34=0,"",CONCATENATE("=",ROUND(Source!Y34,0))),","," Итого ",IF(Source!Y34+Source!X34+Source!O34=0,"",CONCATENATE("=",ROUND(Source!Y34+Source!X34+Source!O34,0))))</f>
        <v>Опр=1 НР 0%, СП 0%, Итого =12</v>
      </c>
    </row>
    <row r="83" spans="1:12" ht="89.25">
      <c r="A83" s="14">
        <v>11</v>
      </c>
      <c r="B83" s="4" t="str">
        <f>IF(Source!CH35&lt;&gt;0,Source!CH35,Source!E35)</f>
        <v>17</v>
      </c>
      <c r="C83" s="9" t="str">
        <f>Source!F35</f>
        <v>3-14-г</v>
      </c>
      <c r="D83" s="9" t="str">
        <f>Source!G35</f>
        <v>ИНЪЕКЦИЯ РАССЛОИВШЕЙСЯ КЛАДКИ ПРИ ШИРИНЕ ИНЪЕКЦИОННОЙ ТРЕЩИНЫ ДО 5 ММ РУЧНЫМ ИНЪЕКТОРОМ    50литр</v>
      </c>
      <c r="E83" s="11">
        <f>ROUND(Source!I35,10)</f>
        <v>40</v>
      </c>
      <c r="F83" s="17">
        <f>IF(Source!AB35=0,"-",ROUND(Source!AB35,2))</f>
        <v>6.22</v>
      </c>
      <c r="G83" s="17" t="str">
        <f>IF(Source!AD35=0,"-",ROUND(Source!AD35,2))</f>
        <v>-</v>
      </c>
      <c r="H83" s="11">
        <f>IF(Source!O35=0,"-",ROUND(Source!O35,0))</f>
        <v>249</v>
      </c>
      <c r="I83" s="11">
        <f>IF(Source!S35=0,"-",ROUND(Source!S35,0))</f>
        <v>224</v>
      </c>
      <c r="J83" s="17" t="str">
        <f>IF(Source!Q35=0,"-",ROUND(Source!Q35,0))</f>
        <v>-</v>
      </c>
      <c r="K83" s="17">
        <f>IF(Source!AH35=0,"-",ROUND(Source!AH35,2))</f>
        <v>10.2</v>
      </c>
      <c r="L83" s="31">
        <f>IF(Source!U35=0,"-",ROUND(Source!U35,2))</f>
        <v>408.16</v>
      </c>
    </row>
    <row r="84" spans="4:12" ht="12.75">
      <c r="D84" s="10">
        <f>Source!H35</f>
      </c>
      <c r="E84" s="7"/>
      <c r="F84" s="7">
        <f>IF(Source!AF35=0,"-",ROUND(Source!AF35,2))</f>
        <v>5.61</v>
      </c>
      <c r="G84" s="7" t="str">
        <f>IF(Source!AE35=0,"-",ROUND(Source!AE35,2))</f>
        <v>-</v>
      </c>
      <c r="H84" s="7"/>
      <c r="I84" s="7"/>
      <c r="J84" s="7" t="str">
        <f>IF(Source!R35=0,"-",ROUND(Source!R35,0))</f>
        <v>-</v>
      </c>
      <c r="K84" s="7" t="str">
        <f>IF(Source!AI35=0,"-",ROUND(Source!AI35,2))</f>
        <v>-</v>
      </c>
      <c r="L84" s="4" t="str">
        <f>IF(Source!V35=0,"-",ROUND(Source!V35,2))</f>
        <v>-</v>
      </c>
    </row>
    <row r="85" spans="4:5" ht="12.75">
      <c r="D85" s="13" t="s">
        <v>214</v>
      </c>
      <c r="E85" s="14" t="str">
        <f>Source!DG35</f>
        <v>*1,15</v>
      </c>
    </row>
    <row r="86" spans="4:5" ht="12.75">
      <c r="D86" s="13" t="s">
        <v>215</v>
      </c>
      <c r="E86" s="14" t="str">
        <f>Source!DI35</f>
        <v>*1,15</v>
      </c>
    </row>
    <row r="87" ht="24.75" customHeight="1">
      <c r="D87" s="30" t="str">
        <f>CONCATENATE("Опр",IF(Source!BM35=0,"",CONCATENATE("=",Source!BM35))," НР ",Source!AT35,"%",IF(Source!X35=0,"",CONCATENATE("=",ROUND(Source!X35,0))),","," СП ",Source!AU35,"%",IF(Source!Y35=0,"",CONCATENATE("=",ROUND(Source!Y35,0))),","," Итого ",IF(Source!Y35+Source!X35+Source!O35=0,"",CONCATENATE("=",ROUND(Source!Y35+Source!X35+Source!O35,0))))</f>
        <v>Опр=1 НР 0%, СП 0%, Итого =249</v>
      </c>
    </row>
    <row r="88" spans="1:12" ht="102">
      <c r="A88" s="14">
        <v>12</v>
      </c>
      <c r="B88" s="4" t="str">
        <f>IF(Source!CH36&lt;&gt;0,Source!CH36,Source!E36)</f>
        <v>20</v>
      </c>
      <c r="C88" s="9" t="str">
        <f>Source!F36</f>
        <v>6-6-Г-г</v>
      </c>
      <c r="D88" s="9" t="str">
        <f>Source!G36</f>
        <v>ПОКРЫТИЕ ВЫСТУПАЮЩИХ ЧАСТЕЙ ЗДАНИЙ ЗАКОМАР ПАРАПЕТОВ ЗАКРЕПОВ И СТОЛБИКОВ И Т.П., ОЦИНКОВАННОЙ СТАЛЬЮ ПРИ ВЕСЕ 1 М2 ЛИСТА 5.0 КГ</v>
      </c>
      <c r="E88" s="11">
        <f>ROUND(Source!I36,10)</f>
        <v>50</v>
      </c>
      <c r="F88" s="17">
        <f>IF(Source!AB36=0,"-",ROUND(Source!AB36,2))</f>
        <v>2.41</v>
      </c>
      <c r="G88" s="17" t="str">
        <f>IF(Source!AD36=0,"-",ROUND(Source!AD36,2))</f>
        <v>-</v>
      </c>
      <c r="H88" s="11">
        <f>IF(Source!O36=0,"-",ROUND(Source!O36,0))</f>
        <v>121</v>
      </c>
      <c r="I88" s="11">
        <f>IF(Source!S36=0,"-",ROUND(Source!S36,0))</f>
        <v>30</v>
      </c>
      <c r="J88" s="17" t="str">
        <f>IF(Source!Q36=0,"-",ROUND(Source!Q36,0))</f>
        <v>-</v>
      </c>
      <c r="K88" s="17">
        <f>IF(Source!AH36=0,"-",ROUND(Source!AH36,2))</f>
        <v>1.09</v>
      </c>
      <c r="L88" s="31">
        <f>IF(Source!U36=0,"-",ROUND(Source!U36,2))</f>
        <v>54.34</v>
      </c>
    </row>
    <row r="89" spans="4:12" ht="12.75">
      <c r="D89" s="10" t="str">
        <f>Source!H36</f>
        <v>м2</v>
      </c>
      <c r="E89" s="7"/>
      <c r="F89" s="7">
        <f>IF(Source!AF36=0,"-",ROUND(Source!AF36,2))</f>
        <v>0.6</v>
      </c>
      <c r="G89" s="7" t="str">
        <f>IF(Source!AE36=0,"-",ROUND(Source!AE36,2))</f>
        <v>-</v>
      </c>
      <c r="H89" s="7"/>
      <c r="I89" s="7"/>
      <c r="J89" s="7" t="str">
        <f>IF(Source!R36=0,"-",ROUND(Source!R36,0))</f>
        <v>-</v>
      </c>
      <c r="K89" s="7" t="str">
        <f>IF(Source!AI36=0,"-",ROUND(Source!AI36,2))</f>
        <v>-</v>
      </c>
      <c r="L89" s="4" t="str">
        <f>IF(Source!V36=0,"-",ROUND(Source!V36,2))</f>
        <v>-</v>
      </c>
    </row>
    <row r="90" spans="4:5" ht="12.75">
      <c r="D90" s="13" t="s">
        <v>214</v>
      </c>
      <c r="E90" s="14" t="str">
        <f>Source!DG36</f>
        <v>*1,15</v>
      </c>
    </row>
    <row r="91" spans="4:5" ht="12.75">
      <c r="D91" s="13" t="s">
        <v>215</v>
      </c>
      <c r="E91" s="14" t="str">
        <f>Source!DI36</f>
        <v>*1,15</v>
      </c>
    </row>
    <row r="92" ht="24.75" customHeight="1">
      <c r="D92" s="30" t="str">
        <f>CONCATENATE("Опр",IF(Source!BM36=0,"",CONCATENATE("=",Source!BM36))," НР ",Source!AT36,"%",IF(Source!X36=0,"",CONCATENATE("=",ROUND(Source!X36,0))),","," СП ",Source!AU36,"%",IF(Source!Y36=0,"",CONCATENATE("=",ROUND(Source!Y36,0))),","," Итого ",IF(Source!Y36+Source!X36+Source!O36=0,"",CONCATENATE("=",ROUND(Source!Y36+Source!X36+Source!O36,0))))</f>
        <v>Опр=1 НР 0%, СП 0%, Итого =121</v>
      </c>
    </row>
    <row r="93" spans="1:12" ht="89.25">
      <c r="A93" s="14">
        <v>13</v>
      </c>
      <c r="B93" s="4" t="str">
        <f>IF(Source!CH37&lt;&gt;0,Source!CH37,Source!E37)</f>
        <v>21</v>
      </c>
      <c r="C93" s="9" t="str">
        <f>Source!F37</f>
        <v>10-А113</v>
      </c>
      <c r="D93" s="9" t="str">
        <f>Source!G37</f>
        <v>ВЫСОКОКАЧЕСТВЕННАЯ ПОЛИВИНИЛАЦЕТАТНАЯ ОКРАСКА ОШТУКАТУРЕННЫХ ПОВЕРХНОСТЕЙ ПОТОЛКОВ И ПРОФИЛИРОВАННЫХ ТЯГ</v>
      </c>
      <c r="E93" s="11">
        <f>ROUND(Source!I37,10)</f>
        <v>25.06</v>
      </c>
      <c r="F93" s="17">
        <f>IF(Source!AB37=0,"-",ROUND(Source!AB37,2))</f>
        <v>21.33</v>
      </c>
      <c r="G93" s="17" t="str">
        <f>IF(Source!AD37=0,"-",ROUND(Source!AD37,2))</f>
        <v>-</v>
      </c>
      <c r="H93" s="11">
        <f>IF(Source!O37=0,"-",ROUND(Source!O37,0))</f>
        <v>535</v>
      </c>
      <c r="I93" s="11">
        <f>IF(Source!S37=0,"-",ROUND(Source!S37,0))</f>
        <v>330</v>
      </c>
      <c r="J93" s="17" t="str">
        <f>IF(Source!Q37=0,"-",ROUND(Source!Q37,0))</f>
        <v>-</v>
      </c>
      <c r="K93" s="17">
        <f>IF(Source!AH37=0,"-",ROUND(Source!AH37,2))</f>
        <v>23.94</v>
      </c>
      <c r="L93" s="31">
        <f>IF(Source!U37=0,"-",ROUND(Source!U37,2))</f>
        <v>599.95</v>
      </c>
    </row>
    <row r="94" spans="4:12" ht="12.75">
      <c r="D94" s="10" t="str">
        <f>Source!H37</f>
        <v>10 м2</v>
      </c>
      <c r="E94" s="7"/>
      <c r="F94" s="7">
        <f>IF(Source!AF37=0,"-",ROUND(Source!AF37,2))</f>
        <v>13.17</v>
      </c>
      <c r="G94" s="7" t="str">
        <f>IF(Source!AE37=0,"-",ROUND(Source!AE37,2))</f>
        <v>-</v>
      </c>
      <c r="H94" s="7"/>
      <c r="I94" s="7"/>
      <c r="J94" s="7" t="str">
        <f>IF(Source!R37=0,"-",ROUND(Source!R37,0))</f>
        <v>-</v>
      </c>
      <c r="K94" s="7" t="str">
        <f>IF(Source!AI37=0,"-",ROUND(Source!AI37,2))</f>
        <v>-</v>
      </c>
      <c r="L94" s="4" t="str">
        <f>IF(Source!V37=0,"-",ROUND(Source!V37,2))</f>
        <v>-</v>
      </c>
    </row>
    <row r="95" spans="4:5" ht="12.75">
      <c r="D95" s="13" t="s">
        <v>214</v>
      </c>
      <c r="E95" s="14" t="str">
        <f>Source!DG37</f>
        <v>*1,15</v>
      </c>
    </row>
    <row r="96" spans="4:5" ht="12.75">
      <c r="D96" s="13" t="s">
        <v>215</v>
      </c>
      <c r="E96" s="14" t="str">
        <f>Source!DI37</f>
        <v>*1,15</v>
      </c>
    </row>
    <row r="97" ht="24.75" customHeight="1">
      <c r="D97" s="30" t="str">
        <f>CONCATENATE("Опр",IF(Source!BM37=0,"",CONCATENATE("=",Source!BM37))," НР ",Source!AT37,"%",IF(Source!X37=0,"",CONCATENATE("=",ROUND(Source!X37,0))),","," СП ",Source!AU37,"%",IF(Source!Y37=0,"",CONCATENATE("=",ROUND(Source!Y37,0))),","," Итого ",IF(Source!Y37+Source!X37+Source!O37=0,"",CONCATENATE("=",ROUND(Source!Y37+Source!X37+Source!O37,0))))</f>
        <v>Опр=1 НР 0%, СП 0%, Итого =535</v>
      </c>
    </row>
    <row r="98" spans="1:12" ht="51">
      <c r="A98" s="14">
        <v>14</v>
      </c>
      <c r="B98" s="4" t="str">
        <f>IF(Source!CH38&lt;&gt;0,Source!CH38,Source!E38)</f>
        <v>22</v>
      </c>
      <c r="C98" s="9" t="str">
        <f>Source!F38</f>
        <v>10-А116</v>
      </c>
      <c r="D98" s="9" t="str">
        <f>Source!G38</f>
        <v>ВЫСОКОКАЧЕСТВЕННАЯ ПОЛИВИНИЛАЦЕТАТНАЯ ОКРАСКА ДЕРЕВЯННЫХ ТЯГ</v>
      </c>
      <c r="E98" s="11">
        <f>ROUND(Source!I38,10)</f>
        <v>6</v>
      </c>
      <c r="F98" s="17">
        <f>IF(Source!AB38=0,"-",ROUND(Source!AB38,2))</f>
        <v>20.64</v>
      </c>
      <c r="G98" s="17" t="str">
        <f>IF(Source!AD38=0,"-",ROUND(Source!AD38,2))</f>
        <v>-</v>
      </c>
      <c r="H98" s="11">
        <f>IF(Source!O38=0,"-",ROUND(Source!O38,0))</f>
        <v>124</v>
      </c>
      <c r="I98" s="11">
        <f>IF(Source!S38=0,"-",ROUND(Source!S38,0))</f>
        <v>81</v>
      </c>
      <c r="J98" s="17" t="str">
        <f>IF(Source!Q38=0,"-",ROUND(Source!Q38,0))</f>
        <v>-</v>
      </c>
      <c r="K98" s="17">
        <f>IF(Source!AH38=0,"-",ROUND(Source!AH38,2))</f>
        <v>24.59</v>
      </c>
      <c r="L98" s="31">
        <f>IF(Source!U38=0,"-",ROUND(Source!U38,2))</f>
        <v>147.54</v>
      </c>
    </row>
    <row r="99" spans="4:12" ht="12.75">
      <c r="D99" s="10" t="str">
        <f>Source!H38</f>
        <v>10 м2</v>
      </c>
      <c r="E99" s="7"/>
      <c r="F99" s="7">
        <f>IF(Source!AF38=0,"-",ROUND(Source!AF38,2))</f>
        <v>13.52</v>
      </c>
      <c r="G99" s="7" t="str">
        <f>IF(Source!AE38=0,"-",ROUND(Source!AE38,2))</f>
        <v>-</v>
      </c>
      <c r="H99" s="7"/>
      <c r="I99" s="7"/>
      <c r="J99" s="7" t="str">
        <f>IF(Source!R38=0,"-",ROUND(Source!R38,0))</f>
        <v>-</v>
      </c>
      <c r="K99" s="7" t="str">
        <f>IF(Source!AI38=0,"-",ROUND(Source!AI38,2))</f>
        <v>-</v>
      </c>
      <c r="L99" s="4" t="str">
        <f>IF(Source!V38=0,"-",ROUND(Source!V38,2))</f>
        <v>-</v>
      </c>
    </row>
    <row r="100" spans="4:5" ht="12.75">
      <c r="D100" s="13" t="s">
        <v>214</v>
      </c>
      <c r="E100" s="14" t="str">
        <f>Source!DG38</f>
        <v>*1,15</v>
      </c>
    </row>
    <row r="101" spans="4:5" ht="12.75">
      <c r="D101" s="13" t="s">
        <v>215</v>
      </c>
      <c r="E101" s="14" t="str">
        <f>Source!DI38</f>
        <v>*1,15</v>
      </c>
    </row>
    <row r="102" ht="24.75" customHeight="1">
      <c r="D102" s="30" t="str">
        <f>CONCATENATE("Опр",IF(Source!BM38=0,"",CONCATENATE("=",Source!BM38))," НР ",Source!AT38,"%",IF(Source!X38=0,"",CONCATENATE("=",ROUND(Source!X38,0))),","," СП ",Source!AU38,"%",IF(Source!Y38=0,"",CONCATENATE("=",ROUND(Source!Y38,0))),","," Итого ",IF(Source!Y38+Source!X38+Source!O38=0,"",CONCATENATE("=",ROUND(Source!Y38+Source!X38+Source!O38,0))))</f>
        <v>Опр=1 НР 0%, СП 0%, Итого =124</v>
      </c>
    </row>
    <row r="103" spans="1:12" ht="89.25">
      <c r="A103" s="14">
        <v>15</v>
      </c>
      <c r="B103" s="4" t="str">
        <f>IF(Source!CH39&lt;&gt;0,Source!CH39,Source!E39)</f>
        <v>23</v>
      </c>
      <c r="C103" s="9" t="str">
        <f>Source!F39</f>
        <v>10-А112</v>
      </c>
      <c r="D103" s="9" t="str">
        <f>Source!G39</f>
        <v>ВЫСОКОКАЧЕСТВЕННАЯ ПОЛИВИНИЛАЦЕТАТНАЯ ОКРАСКА ОШТУКАТУРЕННЫХ ПОВЕРХНОСТЕЙ СТЕН, ПИЛЯСТРОВ, ОТКОСОВ И КОЛОН</v>
      </c>
      <c r="E103" s="11">
        <f>ROUND(Source!I39,10)</f>
        <v>97.947</v>
      </c>
      <c r="F103" s="17">
        <f>IF(Source!AB39=0,"-",ROUND(Source!AB39,2))</f>
        <v>17.1</v>
      </c>
      <c r="G103" s="17" t="str">
        <f>IF(Source!AD39=0,"-",ROUND(Source!AD39,2))</f>
        <v>-</v>
      </c>
      <c r="H103" s="11">
        <f>IF(Source!O39=0,"-",ROUND(Source!O39,0))</f>
        <v>1675</v>
      </c>
      <c r="I103" s="11">
        <f>IF(Source!S39=0,"-",ROUND(Source!S39,0))</f>
        <v>954</v>
      </c>
      <c r="J103" s="17" t="str">
        <f>IF(Source!Q39=0,"-",ROUND(Source!Q39,0))</f>
        <v>-</v>
      </c>
      <c r="K103" s="17">
        <f>IF(Source!AH39=0,"-",ROUND(Source!AH39,2))</f>
        <v>17.71</v>
      </c>
      <c r="L103" s="31">
        <f>IF(Source!U39=0,"-",ROUND(Source!U39,2))</f>
        <v>1734.64</v>
      </c>
    </row>
    <row r="104" spans="4:12" ht="12.75">
      <c r="D104" s="10" t="str">
        <f>Source!H39</f>
        <v>10 м2</v>
      </c>
      <c r="E104" s="7"/>
      <c r="F104" s="7">
        <f>IF(Source!AF39=0,"-",ROUND(Source!AF39,2))</f>
        <v>9.74</v>
      </c>
      <c r="G104" s="7" t="str">
        <f>IF(Source!AE39=0,"-",ROUND(Source!AE39,2))</f>
        <v>-</v>
      </c>
      <c r="H104" s="7"/>
      <c r="I104" s="7"/>
      <c r="J104" s="7" t="str">
        <f>IF(Source!R39=0,"-",ROUND(Source!R39,0))</f>
        <v>-</v>
      </c>
      <c r="K104" s="7" t="str">
        <f>IF(Source!AI39=0,"-",ROUND(Source!AI39,2))</f>
        <v>-</v>
      </c>
      <c r="L104" s="4" t="str">
        <f>IF(Source!V39=0,"-",ROUND(Source!V39,2))</f>
        <v>-</v>
      </c>
    </row>
    <row r="105" spans="4:5" ht="12.75">
      <c r="D105" s="13" t="s">
        <v>214</v>
      </c>
      <c r="E105" s="14" t="str">
        <f>Source!DG39</f>
        <v>*1,15</v>
      </c>
    </row>
    <row r="106" spans="4:5" ht="12.75">
      <c r="D106" s="13" t="s">
        <v>215</v>
      </c>
      <c r="E106" s="14" t="str">
        <f>Source!DI39</f>
        <v>*1,15</v>
      </c>
    </row>
    <row r="107" ht="24.75" customHeight="1">
      <c r="D107" s="30" t="str">
        <f>CONCATENATE("Опр",IF(Source!BM39=0,"",CONCATENATE("=",Source!BM39))," НР ",Source!AT39,"%",IF(Source!X39=0,"",CONCATENATE("=",ROUND(Source!X39,0))),","," СП ",Source!AU39,"%",IF(Source!Y39=0,"",CONCATENATE("=",ROUND(Source!Y39,0))),","," Итого ",IF(Source!Y39+Source!X39+Source!O39=0,"",CONCATENATE("=",ROUND(Source!Y39+Source!X39+Source!O39,0))))</f>
        <v>Опр=1 НР 0%, СП 0%, Итого =1675</v>
      </c>
    </row>
    <row r="108" spans="1:12" ht="63.75">
      <c r="A108" s="14">
        <v>16</v>
      </c>
      <c r="B108" s="4" t="str">
        <f>IF(Source!CH40&lt;&gt;0,Source!CH40,Source!E40)</f>
        <v>26</v>
      </c>
      <c r="C108" s="9" t="str">
        <f>Source!F40</f>
        <v>21-1-А-а</v>
      </c>
      <c r="D108" s="9" t="str">
        <f>Source!G40</f>
        <v>УСТАНОВКА ОБЫЧНЫХ ЛЕСОВ ВЫСОТОЙ ДО 16 МЕТРОВ СРОКОМ УСТАНОВКИ ДО 6 МЕСЯЦЕВ</v>
      </c>
      <c r="E108" s="11">
        <f>ROUND(Source!I40,10)</f>
        <v>1450</v>
      </c>
      <c r="F108" s="17">
        <f>IF(Source!AB40=0,"-",ROUND(Source!AB40,2))</f>
        <v>0.47</v>
      </c>
      <c r="G108" s="17" t="str">
        <f>IF(Source!AD40=0,"-",ROUND(Source!AD40,2))</f>
        <v>-</v>
      </c>
      <c r="H108" s="11">
        <f>IF(Source!O40=0,"-",ROUND(Source!O40,0))</f>
        <v>682</v>
      </c>
      <c r="I108" s="11">
        <f>IF(Source!S40=0,"-",ROUND(Source!S40,0))</f>
        <v>334</v>
      </c>
      <c r="J108" s="17" t="str">
        <f>IF(Source!Q40=0,"-",ROUND(Source!Q40,0))</f>
        <v>-</v>
      </c>
      <c r="K108" s="17">
        <f>IF(Source!AH40=0,"-",ROUND(Source!AH40,2))</f>
        <v>0.42</v>
      </c>
      <c r="L108" s="31">
        <f>IF(Source!U40=0,"-",ROUND(Source!U40,2))</f>
        <v>606.1</v>
      </c>
    </row>
    <row r="109" spans="4:12" ht="12.75">
      <c r="D109" s="10" t="str">
        <f>Source!H40</f>
        <v>м2</v>
      </c>
      <c r="E109" s="7"/>
      <c r="F109" s="7">
        <f>IF(Source!AF40=0,"-",ROUND(Source!AF40,2))</f>
        <v>0.23</v>
      </c>
      <c r="G109" s="7" t="str">
        <f>IF(Source!AE40=0,"-",ROUND(Source!AE40,2))</f>
        <v>-</v>
      </c>
      <c r="H109" s="7"/>
      <c r="I109" s="7"/>
      <c r="J109" s="7" t="str">
        <f>IF(Source!R40=0,"-",ROUND(Source!R40,0))</f>
        <v>-</v>
      </c>
      <c r="K109" s="7" t="str">
        <f>IF(Source!AI40=0,"-",ROUND(Source!AI40,2))</f>
        <v>-</v>
      </c>
      <c r="L109" s="4" t="str">
        <f>IF(Source!V40=0,"-",ROUND(Source!V40,2))</f>
        <v>-</v>
      </c>
    </row>
    <row r="110" ht="24.75" customHeight="1">
      <c r="D110" s="30" t="str">
        <f>CONCATENATE("Опр",IF(Source!BM40=0,"",CONCATENATE("=",Source!BM40))," НР ",Source!AT40,"%",IF(Source!X40=0,"",CONCATENATE("=",ROUND(Source!X40,0))),","," СП ",Source!AU40,"%",IF(Source!Y40=0,"",CONCATENATE("=",ROUND(Source!Y40,0))),","," Итого ",IF(Source!Y40+Source!X40+Source!O40=0,"",CONCATENATE("=",ROUND(Source!Y40+Source!X40+Source!O40,0))))</f>
        <v>Опр=1 НР 0%, СП 0%, Итого =682</v>
      </c>
    </row>
    <row r="111" spans="1:12" ht="63.75">
      <c r="A111" s="14">
        <v>17</v>
      </c>
      <c r="B111" s="4" t="str">
        <f>IF(Source!CH41&lt;&gt;0,Source!CH41,Source!E41)</f>
        <v>27</v>
      </c>
      <c r="C111" s="9" t="str">
        <f>Source!F41</f>
        <v>21-1-Б-а</v>
      </c>
      <c r="D111" s="9" t="str">
        <f>Source!G41</f>
        <v>РАЗБОРКА ОБЫЧНЫХ ЛЕСОВ ВЫСОТОЙ ДО 16 МЕТРОВ СРОКОМ УСТАНОВКИ ДО 6 МЕСЯЦЕВ</v>
      </c>
      <c r="E111" s="11">
        <f>ROUND(Source!I41,10)</f>
        <v>1450</v>
      </c>
      <c r="F111" s="17">
        <f>IF(Source!AB41=0,"-",ROUND(Source!AB41,2))</f>
        <v>0.18</v>
      </c>
      <c r="G111" s="17" t="str">
        <f>IF(Source!AD41=0,"-",ROUND(Source!AD41,2))</f>
        <v>-</v>
      </c>
      <c r="H111" s="11">
        <f>IF(Source!O41=0,"-",ROUND(Source!O41,0))</f>
        <v>261</v>
      </c>
      <c r="I111" s="11">
        <f>IF(Source!S41=0,"-",ROUND(Source!S41,0))</f>
        <v>160</v>
      </c>
      <c r="J111" s="17" t="str">
        <f>IF(Source!Q41=0,"-",ROUND(Source!Q41,0))</f>
        <v>-</v>
      </c>
      <c r="K111" s="17">
        <f>IF(Source!AH41=0,"-",ROUND(Source!AH41,2))</f>
        <v>0.2</v>
      </c>
      <c r="L111" s="31">
        <f>IF(Source!U41=0,"-",ROUND(Source!U41,2))</f>
        <v>290</v>
      </c>
    </row>
    <row r="112" spans="4:12" ht="12.75">
      <c r="D112" s="10" t="str">
        <f>Source!H41</f>
        <v>м2</v>
      </c>
      <c r="E112" s="7"/>
      <c r="F112" s="7">
        <f>IF(Source!AF41=0,"-",ROUND(Source!AF41,2))</f>
        <v>0.11</v>
      </c>
      <c r="G112" s="7" t="str">
        <f>IF(Source!AE41=0,"-",ROUND(Source!AE41,2))</f>
        <v>-</v>
      </c>
      <c r="H112" s="7"/>
      <c r="I112" s="7"/>
      <c r="J112" s="7" t="str">
        <f>IF(Source!R41=0,"-",ROUND(Source!R41,0))</f>
        <v>-</v>
      </c>
      <c r="K112" s="7" t="str">
        <f>IF(Source!AI41=0,"-",ROUND(Source!AI41,2))</f>
        <v>-</v>
      </c>
      <c r="L112" s="4" t="str">
        <f>IF(Source!V41=0,"-",ROUND(Source!V41,2))</f>
        <v>-</v>
      </c>
    </row>
    <row r="113" ht="24.75" customHeight="1">
      <c r="D113" s="30" t="str">
        <f>CONCATENATE("Опр",IF(Source!BM41=0,"",CONCATENATE("=",Source!BM41))," НР ",Source!AT41,"%",IF(Source!X41=0,"",CONCATENATE("=",ROUND(Source!X41,0))),","," СП ",Source!AU41,"%",IF(Source!Y41=0,"",CONCATENATE("=",ROUND(Source!Y41,0))),","," Итого ",IF(Source!Y41+Source!X41+Source!O41=0,"",CONCATENATE("=",ROUND(Source!Y41+Source!X41+Source!O41,0))))</f>
        <v>Опр=1 НР 0%, СП 0%, Итого =261</v>
      </c>
    </row>
    <row r="115" spans="1:12" ht="15">
      <c r="A115" s="6"/>
      <c r="B115" s="6"/>
      <c r="C115" s="18" t="s">
        <v>244</v>
      </c>
      <c r="D115" s="19"/>
      <c r="E115" s="19"/>
      <c r="F115" s="19"/>
      <c r="G115" s="19"/>
      <c r="H115" s="19">
        <f>IF(Source!O45=0,"-",ROUND(Source!O45,0))</f>
        <v>7405</v>
      </c>
      <c r="I115" s="19">
        <f>IF(Source!S45=0,"-",ROUND(Source!S45,0))</f>
        <v>4922</v>
      </c>
      <c r="J115" s="20" t="str">
        <f>IF(Source!Q45=0,"-",ROUND(Source!Q45,0))</f>
        <v>-</v>
      </c>
      <c r="K115" s="19"/>
      <c r="L115" s="20">
        <f>IF(Source!U45=0,"-",ROUND(Source!U45,2))</f>
        <v>8950.51</v>
      </c>
    </row>
    <row r="116" spans="1:12" ht="15">
      <c r="A116" s="6"/>
      <c r="B116" s="6"/>
      <c r="C116" s="6"/>
      <c r="D116" s="19"/>
      <c r="E116" s="19"/>
      <c r="F116" s="19"/>
      <c r="G116" s="19"/>
      <c r="H116" s="19"/>
      <c r="I116" s="19"/>
      <c r="J116" s="19" t="str">
        <f>IF(Source!R45=0,"-",ROUND(Source!R45,0))</f>
        <v>-</v>
      </c>
      <c r="K116" s="19"/>
      <c r="L116" s="19" t="str">
        <f>IF(Source!V45=0,"-",ROUND(Source!V45,2))</f>
        <v>-</v>
      </c>
    </row>
    <row r="118" spans="3:7" ht="12.75">
      <c r="C118" s="4" t="str">
        <f>Source!H47</f>
        <v>Прямые затраты</v>
      </c>
      <c r="G118" s="4">
        <f>ROUND(Source!F47,0)</f>
        <v>7405</v>
      </c>
    </row>
    <row r="119" spans="3:7" ht="12.75">
      <c r="C119" s="4" t="str">
        <f>Source!H48</f>
        <v>Стоимость материальных ресурсов</v>
      </c>
      <c r="G119" s="4">
        <f>ROUND(Source!F48,0)</f>
        <v>2484</v>
      </c>
    </row>
    <row r="120" spans="3:7" ht="12.75">
      <c r="C120" s="4" t="str">
        <f>Source!H53</f>
        <v>Основная ЗП рабочих</v>
      </c>
      <c r="G120" s="4">
        <f>ROUND(Source!F53,0)</f>
        <v>4922</v>
      </c>
    </row>
    <row r="121" spans="3:7" ht="12.75">
      <c r="C121" s="4" t="str">
        <f>Source!H55</f>
        <v>Трудозатраты строителей</v>
      </c>
      <c r="G121" s="4">
        <f>ROUND(Source!F55,0)</f>
        <v>8951</v>
      </c>
    </row>
    <row r="124" spans="3:7" ht="12.75">
      <c r="C124" s="4" t="str">
        <f>Source!H76</f>
        <v>Эксплуатация машин и механ 10%от з.п.</v>
      </c>
      <c r="G124" s="4">
        <f>ROUND(Source!F76,0)</f>
        <v>492</v>
      </c>
    </row>
    <row r="125" spans="3:7" ht="12.75">
      <c r="C125" s="4" t="str">
        <f>Source!H77</f>
        <v>Итого:</v>
      </c>
      <c r="G125" s="4">
        <f>ROUND(Source!F77,0)</f>
        <v>7897</v>
      </c>
    </row>
    <row r="126" spans="3:7" ht="12.75">
      <c r="C126" s="4" t="str">
        <f>Source!H78</f>
        <v>Накладные расходы 21,9%</v>
      </c>
      <c r="G126" s="4">
        <f>ROUND(Source!F78,0)</f>
        <v>1730</v>
      </c>
    </row>
    <row r="127" spans="3:7" ht="12.75">
      <c r="C127" s="4" t="str">
        <f>Source!H79</f>
        <v>Итого:</v>
      </c>
      <c r="G127" s="4">
        <f>ROUND(Source!F79,0)</f>
        <v>9627</v>
      </c>
    </row>
    <row r="128" spans="3:7" ht="12.75">
      <c r="C128" s="4" t="str">
        <f>Source!H80</f>
        <v>Сметная  прибыль 8%</v>
      </c>
      <c r="G128" s="4">
        <f>ROUND(Source!F80,0)</f>
        <v>770</v>
      </c>
    </row>
    <row r="129" spans="3:7" ht="12.75">
      <c r="C129" s="4" t="str">
        <f>Source!H81</f>
        <v>Итого с накладными и плановыми:</v>
      </c>
      <c r="G129" s="4">
        <f>ROUND(Source!F81,0)</f>
        <v>10397</v>
      </c>
    </row>
    <row r="130" spans="3:7" ht="12.75">
      <c r="C130" s="4" t="str">
        <f>Source!H82</f>
        <v>Временные здания и сооружения:  К-0,3%</v>
      </c>
      <c r="G130" s="4">
        <f>ROUND(Source!F82,0)</f>
        <v>31</v>
      </c>
    </row>
    <row r="131" spans="3:7" ht="12.75">
      <c r="C131" s="4" t="str">
        <f>Source!H83</f>
        <v>Итого:</v>
      </c>
      <c r="G131" s="4">
        <f>ROUND(Source!F83,0)</f>
        <v>10428</v>
      </c>
    </row>
    <row r="132" spans="3:7" ht="12.75">
      <c r="C132" s="4" t="str">
        <f>Source!H84</f>
        <v>Зимнее удорожание К-1,29%</v>
      </c>
      <c r="G132" s="4">
        <f>ROUND(Source!F84,0)</f>
        <v>135</v>
      </c>
    </row>
    <row r="133" spans="3:7" ht="12.75">
      <c r="C133" s="4" t="str">
        <f>Source!H85</f>
        <v>Итого:</v>
      </c>
      <c r="G133" s="4">
        <f>ROUND(Source!F85,0)</f>
        <v>10563</v>
      </c>
    </row>
    <row r="134" spans="3:7" ht="12.75">
      <c r="C134" s="4" t="str">
        <f>Source!H86</f>
        <v>Индекс измен.сметной стоим. к ценам 1984г К-227,07</v>
      </c>
      <c r="G134" s="4">
        <f>ROUND(Source!F86,0)</f>
        <v>2398488</v>
      </c>
    </row>
    <row r="135" spans="3:7" ht="12.75">
      <c r="C135" s="4" t="str">
        <f>Source!H87</f>
        <v>Компенсация НДС на мат.</v>
      </c>
      <c r="G135" s="4">
        <f>ROUND(Source!F87,0)</f>
        <v>101512</v>
      </c>
    </row>
    <row r="136" spans="3:7" ht="12.75">
      <c r="C136" s="4" t="str">
        <f>Source!H88</f>
        <v>ВСЕГО:</v>
      </c>
      <c r="G136" s="4">
        <f>ROUND(Source!F88,0)</f>
        <v>2500000</v>
      </c>
    </row>
    <row r="140" spans="3:7" ht="12.75">
      <c r="C140" s="7" t="s">
        <v>245</v>
      </c>
      <c r="D140" s="16"/>
      <c r="E140" s="4">
        <f>IF(Source!R20&lt;&gt;"",Source!R20,Source!R12)</f>
      </c>
      <c r="G140" s="4">
        <f>IF(Source!AO20&lt;&gt;"",CONCATENATE(" /",Source!AO20,"/"),IF(Source!AO12&lt;&gt;"",CONCATENATE(" /",Source!AO12,"/"),""))</f>
      </c>
    </row>
    <row r="144" spans="3:7" ht="12.75">
      <c r="C144" s="7" t="s">
        <v>246</v>
      </c>
      <c r="D144" s="16"/>
      <c r="E144" s="4">
        <f>IF(Source!S20&lt;&gt;"",Source!S20,Source!S12)</f>
      </c>
      <c r="G144" s="4">
        <f>IF(Source!AP20&lt;&gt;"",CONCATENATE(" /",Source!AP20,"/"),IF(Source!AP12&lt;&gt;"",CONCATENATE(" /",Source!AP12,"/"),""))</f>
      </c>
    </row>
  </sheetData>
  <mergeCells count="40">
    <mergeCell ref="K5:L5"/>
    <mergeCell ref="K6:L6"/>
    <mergeCell ref="K7:L7"/>
    <mergeCell ref="K8:L8"/>
    <mergeCell ref="K9:L9"/>
    <mergeCell ref="K10:L10"/>
    <mergeCell ref="K11:L11"/>
    <mergeCell ref="K12:L12"/>
    <mergeCell ref="H12:J12"/>
    <mergeCell ref="H13:I13"/>
    <mergeCell ref="J17:K17"/>
    <mergeCell ref="H17:H18"/>
    <mergeCell ref="I17:I18"/>
    <mergeCell ref="K13:L13"/>
    <mergeCell ref="K14:L14"/>
    <mergeCell ref="K15:L15"/>
    <mergeCell ref="K16:L16"/>
    <mergeCell ref="A21:L21"/>
    <mergeCell ref="A22:L22"/>
    <mergeCell ref="A23:L23"/>
    <mergeCell ref="A29:A33"/>
    <mergeCell ref="B29:B33"/>
    <mergeCell ref="C29:C33"/>
    <mergeCell ref="D29:D33"/>
    <mergeCell ref="E29:E33"/>
    <mergeCell ref="F29:G29"/>
    <mergeCell ref="H29:J29"/>
    <mergeCell ref="F30:F31"/>
    <mergeCell ref="G30:G31"/>
    <mergeCell ref="H30:H33"/>
    <mergeCell ref="I30:I33"/>
    <mergeCell ref="F32:F33"/>
    <mergeCell ref="G32:G33"/>
    <mergeCell ref="J32:J33"/>
    <mergeCell ref="K32:K33"/>
    <mergeCell ref="L32:L33"/>
    <mergeCell ref="K29:L29"/>
    <mergeCell ref="J30:J31"/>
    <mergeCell ref="K30:L30"/>
    <mergeCell ref="K31:L31"/>
  </mergeCells>
  <printOptions/>
  <pageMargins left="0.4" right="0.4" top="0.4694444444444444" bottom="0.4" header="0.20833333333333334" footer="0.2777777777777778"/>
  <pageSetup horizontalDpi="600" verticalDpi="600" orientation="landscape" paperSize="9" r:id="rId1"/>
  <headerFooter alignWithMargins="0">
    <oddHeader>&amp;L&amp;"Arial Cyr"&amp;7&amp;UПрограммные комплексы "Ресурсная смета", "Смета 2000", "BabyСмета", "Smeta.ru" (095) 974-15-89, (8432) 910-905&amp;R&amp;"Arial Cyr,обычный"&amp;7&amp;UСтраница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showGridLines="0" tabSelected="1" view="pageBreakPreview" zoomScaleSheetLayoutView="100" workbookViewId="0" topLeftCell="A1">
      <selection activeCell="I16" sqref="I16"/>
    </sheetView>
  </sheetViews>
  <sheetFormatPr defaultColWidth="9.140625" defaultRowHeight="12.75"/>
  <cols>
    <col min="1" max="1" width="6.28125" style="4" customWidth="1"/>
    <col min="2" max="2" width="12.7109375" style="4" customWidth="1"/>
    <col min="3" max="3" width="30.7109375" style="4" customWidth="1"/>
    <col min="4" max="4" width="11.7109375" style="4" customWidth="1"/>
    <col min="5" max="11" width="10.7109375" style="4" customWidth="1"/>
    <col min="12" max="19" width="9.140625" style="4" customWidth="1"/>
    <col min="20" max="54" width="0" style="4" hidden="1" customWidth="1"/>
    <col min="55" max="16384" width="9.140625" style="4" customWidth="1"/>
  </cols>
  <sheetData>
    <row r="1" ht="14.25" customHeight="1">
      <c r="A1" s="4" t="str">
        <f>CONCATENATE("Наименование объекта: ",Source!G12)</f>
        <v>Наименование объекта: Памятник истории и культуры регионального значения:"Здание театра 1862-1870г. "  г.Рязань ул.Соборная  16</v>
      </c>
    </row>
    <row r="2" ht="14.25" customHeight="1"/>
    <row r="3" spans="1:11" ht="20.25" customHeight="1">
      <c r="A3" s="35" t="s">
        <v>196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2.5" customHeight="1">
      <c r="A4" s="37" t="s">
        <v>252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="46" customFormat="1" ht="12.75">
      <c r="A5" s="45" t="s">
        <v>248</v>
      </c>
    </row>
    <row r="6" spans="9:10" ht="12.75">
      <c r="I6" s="7" t="s">
        <v>197</v>
      </c>
      <c r="J6" s="4" t="str">
        <f>CONCATENATE(ROUND(Source!F55,3)," чел.-ч.")</f>
        <v>8950,51 чел.-ч.</v>
      </c>
    </row>
    <row r="7" spans="1:10" ht="12.75">
      <c r="A7" s="4" t="str">
        <f>IF(AND(Source!P12&lt;&gt;0,Source!Q12&lt;&gt;0),CONCATENATE("Составлена в ценах ",Source!P12," года"),IF(Source!AF12=0,"Составленах ценах 1984г.",CONCATENATE("Составлена в ценах ",Source!AF12," года")))</f>
        <v>Составленах ценах 1984г.</v>
      </c>
      <c r="I7" s="7" t="s">
        <v>198</v>
      </c>
      <c r="J7" s="4" t="str">
        <f>CONCATENATE(ROUND(Source!F53/1000,3)," тыс. руб.")</f>
        <v>4,922 тыс. руб.</v>
      </c>
    </row>
    <row r="9" spans="1:11" ht="12.75">
      <c r="A9" s="34" t="s">
        <v>199</v>
      </c>
      <c r="B9" s="34" t="s">
        <v>200</v>
      </c>
      <c r="C9" s="34" t="s">
        <v>201</v>
      </c>
      <c r="D9" s="34" t="s">
        <v>202</v>
      </c>
      <c r="E9" s="34" t="s">
        <v>203</v>
      </c>
      <c r="F9" s="34"/>
      <c r="G9" s="34" t="s">
        <v>204</v>
      </c>
      <c r="H9" s="34"/>
      <c r="I9" s="34"/>
      <c r="J9" s="34" t="s">
        <v>205</v>
      </c>
      <c r="K9" s="34"/>
    </row>
    <row r="10" spans="1:11" ht="12.75">
      <c r="A10" s="34"/>
      <c r="B10" s="34"/>
      <c r="C10" s="34"/>
      <c r="D10" s="34"/>
      <c r="E10" s="34" t="s">
        <v>206</v>
      </c>
      <c r="F10" s="34" t="s">
        <v>207</v>
      </c>
      <c r="G10" s="34" t="s">
        <v>206</v>
      </c>
      <c r="H10" s="34" t="s">
        <v>208</v>
      </c>
      <c r="I10" s="34" t="s">
        <v>207</v>
      </c>
      <c r="J10" s="34" t="s">
        <v>209</v>
      </c>
      <c r="K10" s="34"/>
    </row>
    <row r="11" spans="1:11" ht="12.75">
      <c r="A11" s="34"/>
      <c r="B11" s="34"/>
      <c r="C11" s="34"/>
      <c r="D11" s="34"/>
      <c r="E11" s="34"/>
      <c r="F11" s="34"/>
      <c r="G11" s="34"/>
      <c r="H11" s="34"/>
      <c r="I11" s="34"/>
      <c r="J11" s="34" t="s">
        <v>210</v>
      </c>
      <c r="K11" s="34"/>
    </row>
    <row r="12" spans="1:11" ht="12.75">
      <c r="A12" s="34"/>
      <c r="B12" s="34"/>
      <c r="C12" s="34"/>
      <c r="D12" s="34"/>
      <c r="E12" s="34" t="s">
        <v>208</v>
      </c>
      <c r="F12" s="34" t="s">
        <v>211</v>
      </c>
      <c r="G12" s="34"/>
      <c r="H12" s="34"/>
      <c r="I12" s="34" t="s">
        <v>211</v>
      </c>
      <c r="J12" s="34" t="s">
        <v>212</v>
      </c>
      <c r="K12" s="34" t="s">
        <v>213</v>
      </c>
    </row>
    <row r="13" spans="1:11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</row>
    <row r="15" spans="1:11" ht="153">
      <c r="A15" s="4" t="str">
        <f>Source!E24</f>
        <v>2</v>
      </c>
      <c r="B15" s="9" t="str">
        <f>Source!F24</f>
        <v>4-62-в</v>
      </c>
      <c r="C15" s="9" t="str">
        <f>Source!G24</f>
        <v>РУЧНАЯ РАСЧИСТКА ЛЕГКО УДАЛЯЕМЫХ ПОВЕРХНОСТНЫХ ЗАГРЯЗНЕНИЙ И СЛАБЫХ ПОКРАСОК(КЛЕЕВЫХ И ЭМУЛЬСИОННЫХ) АРХИТЕКТУРНЫХ ДЕТАЛЕЙ С СОБЛЮДЕНИЕМ ОСТОРОЖНОСТИ ВО ИЗБЕЖАНИЕ ПОВРЕЖДЕНИЯ КАМНЯ ПРИ ПРОФИЛИРОВАННОЙ ПОВЕРХНОСТИ СЛОЖНОЙ</v>
      </c>
      <c r="D15" s="11">
        <f>ROUND(Source!I24,10)</f>
        <v>892.26</v>
      </c>
      <c r="E15" s="12">
        <f>IF(Source!AB24=0,"-",ROUND(Source!AB24,2))</f>
        <v>1.28</v>
      </c>
      <c r="F15" s="12" t="str">
        <f>IF(Source!AD24=0,"-",ROUND(Source!AD24,2))</f>
        <v>-</v>
      </c>
      <c r="G15" s="11">
        <f>IF(Source!O24=0,"-",ROUND(Source!O24,0))</f>
        <v>1142</v>
      </c>
      <c r="H15" s="11">
        <f>IF(Source!S24=0,"-",ROUND(Source!S24,0))</f>
        <v>1142</v>
      </c>
      <c r="I15" s="12" t="str">
        <f>IF(Source!Q24=0,"-",ROUND(Source!Q24,0))</f>
        <v>-</v>
      </c>
      <c r="J15" s="12">
        <f>IF(Source!AH24=0,"-",ROUND(Source!AH24,10))</f>
        <v>2.3207</v>
      </c>
      <c r="K15" s="33">
        <f>IF(Source!U24=0,"-",ROUND(Source!U24,10))</f>
        <v>2070.667782</v>
      </c>
    </row>
    <row r="16" spans="3:11" ht="12.75">
      <c r="C16" s="10" t="str">
        <f>Source!H24</f>
        <v>м2</v>
      </c>
      <c r="D16" s="7"/>
      <c r="E16" s="7">
        <f>IF(Source!AF24=0,"-",ROUND(Source!AF24,2))</f>
        <v>1.28</v>
      </c>
      <c r="F16" s="7" t="str">
        <f>IF(Source!AE24=0,"-",ROUND(Source!AE24,2))</f>
        <v>-</v>
      </c>
      <c r="G16" s="7"/>
      <c r="H16" s="7"/>
      <c r="I16" s="7" t="str">
        <f>IF(Source!R24=0,"-",ROUND(Source!R24,0))</f>
        <v>-</v>
      </c>
      <c r="J16" s="7" t="str">
        <f>IF(Source!AI24=0,"-",ROUND(Source!AI24,10))</f>
        <v>-</v>
      </c>
      <c r="K16" s="7" t="str">
        <f>IF(Source!V24=0,"-",ROUND(Source!V24,10))</f>
        <v>-</v>
      </c>
    </row>
    <row r="17" spans="3:4" ht="12.75">
      <c r="C17" s="13" t="s">
        <v>214</v>
      </c>
      <c r="D17" s="14" t="str">
        <f>Source!DG24</f>
        <v>*1,15</v>
      </c>
    </row>
    <row r="18" spans="3:4" ht="12.75">
      <c r="C18" s="13" t="s">
        <v>215</v>
      </c>
      <c r="D18" s="14" t="str">
        <f>Source!DI24</f>
        <v>*1,15</v>
      </c>
    </row>
    <row r="19" s="5" customFormat="1" ht="24.75" customHeight="1">
      <c r="C19" s="15" t="str">
        <f>CONCATENATE("Опр",IF(Source!BM24=0,"",CONCATENATE("=",Source!BM24))," НР ",Source!AT24,"%",IF(Source!X24=0,"",CONCATENATE("=",ROUND(Source!X24,0))),","," СП ",Source!AU24,"%",IF(Source!Y24=0,"",CONCATENATE("=",ROUND(Source!Y24,0))),","," Итого ",IF(Source!Y24+Source!X24+Source!O24=0,"",CONCATENATE("=",ROUND(Source!Y24+Source!X24+Source!O24,0))))</f>
        <v>Опр=1 НР 0%, СП 0%, Итого =1142</v>
      </c>
    </row>
    <row r="20" spans="1:11" ht="51">
      <c r="A20" s="4" t="str">
        <f>Source!E25</f>
        <v>3</v>
      </c>
      <c r="B20" s="9" t="str">
        <f>Source!F25</f>
        <v>10-16-Б-г ДИЗ-5</v>
      </c>
      <c r="C20" s="9" t="str">
        <f>Source!G25</f>
        <v>ОБРАБОТКА РЕСТАВРИРУЕМЫХ ПОВЕРХНОСТЕЙ СОСТАВОМ "Sylitol  Konzetrat"</v>
      </c>
      <c r="D20" s="11">
        <f>ROUND(Source!I25,10)</f>
        <v>1303.47</v>
      </c>
      <c r="E20" s="17">
        <f>IF(Source!AB25=0,"-",ROUND(Source!AB25,2))</f>
        <v>1.33</v>
      </c>
      <c r="F20" s="17" t="str">
        <f>IF(Source!AD25=0,"-",ROUND(Source!AD25,2))</f>
        <v>-</v>
      </c>
      <c r="G20" s="11">
        <f>IF(Source!O25=0,"-",ROUND(Source!O25,0))</f>
        <v>1734</v>
      </c>
      <c r="H20" s="11">
        <f>IF(Source!S25=0,"-",ROUND(Source!S25,0))</f>
        <v>912</v>
      </c>
      <c r="I20" s="17" t="str">
        <f>IF(Source!Q25=0,"-",ROUND(Source!Q25,0))</f>
        <v>-</v>
      </c>
      <c r="J20" s="17">
        <f>IF(Source!AH25=0,"-",ROUND(Source!AH25,10))</f>
        <v>1.27535</v>
      </c>
      <c r="K20" s="32">
        <f>IF(Source!U25=0,"-",ROUND(Source!U25,10))</f>
        <v>1662.3804645</v>
      </c>
    </row>
    <row r="21" spans="3:11" ht="12.75">
      <c r="C21" s="10" t="str">
        <f>Source!H25</f>
        <v>м2</v>
      </c>
      <c r="D21" s="7"/>
      <c r="E21" s="7">
        <f>IF(Source!AF25=0,"-",ROUND(Source!AF25,2))</f>
        <v>0.7</v>
      </c>
      <c r="F21" s="7" t="str">
        <f>IF(Source!AE25=0,"-",ROUND(Source!AE25,2))</f>
        <v>-</v>
      </c>
      <c r="G21" s="7"/>
      <c r="H21" s="7"/>
      <c r="I21" s="7" t="str">
        <f>IF(Source!R25=0,"-",ROUND(Source!R25,0))</f>
        <v>-</v>
      </c>
      <c r="J21" s="7" t="str">
        <f>IF(Source!AI25=0,"-",ROUND(Source!AI25,10))</f>
        <v>-</v>
      </c>
      <c r="K21" s="7" t="str">
        <f>IF(Source!V25=0,"-",ROUND(Source!V25,10))</f>
        <v>-</v>
      </c>
    </row>
    <row r="22" spans="3:4" ht="12.75">
      <c r="C22" s="13" t="s">
        <v>214</v>
      </c>
      <c r="D22" s="14" t="str">
        <f>Source!DG25</f>
        <v>*1,15</v>
      </c>
    </row>
    <row r="23" spans="3:4" ht="12.75">
      <c r="C23" s="13" t="s">
        <v>215</v>
      </c>
      <c r="D23" s="14" t="str">
        <f>Source!DI25</f>
        <v>*1,15</v>
      </c>
    </row>
    <row r="24" spans="1:11" ht="63.75">
      <c r="A24" s="4" t="str">
        <f>Source!E26</f>
        <v>4</v>
      </c>
      <c r="B24" s="9" t="str">
        <f>Source!F26</f>
        <v>3-4-А-а</v>
      </c>
      <c r="C24" s="9" t="str">
        <f>Source!G26</f>
        <v>ЗАГОТОВКА ПРОФИЛИРОВАННЫХ КИРПИЧЕЙ ПРИ ТЕСКЕ ПРОСТОЙ СЛОЖНОСТИ НА ФАСКУ</v>
      </c>
      <c r="D24" s="11">
        <f>ROUND(Source!I26,10)</f>
        <v>2.4</v>
      </c>
      <c r="E24" s="17">
        <f>IF(Source!AB26=0,"-",ROUND(Source!AB26,2))</f>
        <v>0.75</v>
      </c>
      <c r="F24" s="17" t="str">
        <f>IF(Source!AD26=0,"-",ROUND(Source!AD26,2))</f>
        <v>-</v>
      </c>
      <c r="G24" s="11">
        <f>IF(Source!O26=0,"-",ROUND(Source!O26,0))</f>
        <v>2</v>
      </c>
      <c r="H24" s="11">
        <f>IF(Source!S26=0,"-",ROUND(Source!S26,0))</f>
        <v>2</v>
      </c>
      <c r="I24" s="17" t="str">
        <f>IF(Source!Q26=0,"-",ROUND(Source!Q26,0))</f>
        <v>-</v>
      </c>
      <c r="J24" s="17">
        <f>IF(Source!AH26=0,"-",ROUND(Source!AH26,10))</f>
        <v>1.364</v>
      </c>
      <c r="K24" s="32">
        <f>IF(Source!U26=0,"-",ROUND(Source!U26,10))</f>
        <v>3.2736</v>
      </c>
    </row>
    <row r="25" spans="3:11" ht="12.75">
      <c r="C25" s="10" t="str">
        <f>Source!H26</f>
        <v>10 шт.</v>
      </c>
      <c r="D25" s="7"/>
      <c r="E25" s="7">
        <f>IF(Source!AF26=0,"-",ROUND(Source!AF26,2))</f>
        <v>0.75</v>
      </c>
      <c r="F25" s="7" t="str">
        <f>IF(Source!AE26=0,"-",ROUND(Source!AE26,2))</f>
        <v>-</v>
      </c>
      <c r="G25" s="7"/>
      <c r="H25" s="7"/>
      <c r="I25" s="7" t="str">
        <f>IF(Source!R26=0,"-",ROUND(Source!R26,0))</f>
        <v>-</v>
      </c>
      <c r="J25" s="7" t="str">
        <f>IF(Source!AI26=0,"-",ROUND(Source!AI26,10))</f>
        <v>-</v>
      </c>
      <c r="K25" s="7" t="str">
        <f>IF(Source!V26=0,"-",ROUND(Source!V26,10))</f>
        <v>-</v>
      </c>
    </row>
    <row r="26" s="5" customFormat="1" ht="24.75" customHeight="1">
      <c r="C26" s="15" t="str">
        <f>CONCATENATE("Опр",IF(Source!BM26=0,"",CONCATENATE("=",Source!BM26))," НР ",Source!AT26,"%",IF(Source!X26=0,"",CONCATENATE("=",ROUND(Source!X26,0))),","," СП ",Source!AU26,"%",IF(Source!Y26=0,"",CONCATENATE("=",ROUND(Source!Y26,0))),","," Итого ",IF(Source!Y26+Source!X26+Source!O26=0,"",CONCATENATE("=",ROUND(Source!Y26+Source!X26+Source!O26,0))))</f>
        <v>Опр=1 НР 0%, СП 0%, Итого =2</v>
      </c>
    </row>
    <row r="27" spans="1:11" ht="140.25">
      <c r="A27" s="4" t="str">
        <f>Source!E27</f>
        <v>6</v>
      </c>
      <c r="B27" s="9" t="str">
        <f>Source!F27</f>
        <v>3-4-Б-в</v>
      </c>
      <c r="C27" s="9" t="str">
        <f>Source!G27</f>
        <v>РЕСТАВРАЦИЯ КИРПИЧНЫХ АРХИТЕКТУРНЫХ ДЕТАЛЕЙ(КАРНИЗОВ, ПОЯСНИКОВ, НАЛИЧНИКОВ И ПРОЧИХ ДЕТАЛЕЙ) ОТ 1 ДО 10 КИРПИЧЕЙ В ОДНОМ МЕСТЕ КИРПИЧОМ СТАНДАРТНЫМ РЕСТАВРАЦИОННЫМ ТИПА Т-3.РАЗМЕРА250Х120Х65 ММ РАНЕЕ (РАНЕЕ (ВЫТЕСАННЫМ)</v>
      </c>
      <c r="D27" s="11">
        <f>ROUND(Source!I27,10)</f>
        <v>2.4</v>
      </c>
      <c r="E27" s="17">
        <f>IF(Source!AB27=0,"-",ROUND(Source!AB27,2))</f>
        <v>3.23</v>
      </c>
      <c r="F27" s="17" t="str">
        <f>IF(Source!AD27=0,"-",ROUND(Source!AD27,2))</f>
        <v>-</v>
      </c>
      <c r="G27" s="11">
        <f>IF(Source!O27=0,"-",ROUND(Source!O27,0))</f>
        <v>8</v>
      </c>
      <c r="H27" s="11">
        <f>IF(Source!S27=0,"-",ROUND(Source!S27,0))</f>
        <v>5</v>
      </c>
      <c r="I27" s="17" t="str">
        <f>IF(Source!Q27=0,"-",ROUND(Source!Q27,0))</f>
        <v>-</v>
      </c>
      <c r="J27" s="17">
        <f>IF(Source!AH27=0,"-",ROUND(Source!AH27,10))</f>
        <v>4.14</v>
      </c>
      <c r="K27" s="32">
        <f>IF(Source!U27=0,"-",ROUND(Source!U27,10))</f>
        <v>9.936</v>
      </c>
    </row>
    <row r="28" spans="3:11" ht="12.75">
      <c r="C28" s="10" t="str">
        <f>Source!H27</f>
        <v>10 шт.</v>
      </c>
      <c r="D28" s="7"/>
      <c r="E28" s="7">
        <f>IF(Source!AF27=0,"-",ROUND(Source!AF27,2))</f>
        <v>2.28</v>
      </c>
      <c r="F28" s="7" t="str">
        <f>IF(Source!AE27=0,"-",ROUND(Source!AE27,2))</f>
        <v>-</v>
      </c>
      <c r="G28" s="7"/>
      <c r="H28" s="7"/>
      <c r="I28" s="7" t="str">
        <f>IF(Source!R27=0,"-",ROUND(Source!R27,0))</f>
        <v>-</v>
      </c>
      <c r="J28" s="7" t="str">
        <f>IF(Source!AI27=0,"-",ROUND(Source!AI27,10))</f>
        <v>-</v>
      </c>
      <c r="K28" s="7" t="str">
        <f>IF(Source!V27=0,"-",ROUND(Source!V27,10))</f>
        <v>-</v>
      </c>
    </row>
    <row r="29" spans="3:4" ht="12.75">
      <c r="C29" s="13" t="s">
        <v>214</v>
      </c>
      <c r="D29" s="14" t="str">
        <f>Source!DG27</f>
        <v>*1,15</v>
      </c>
    </row>
    <row r="30" spans="3:4" ht="12.75">
      <c r="C30" s="13" t="s">
        <v>215</v>
      </c>
      <c r="D30" s="14" t="str">
        <f>Source!DI27</f>
        <v>*1,15</v>
      </c>
    </row>
    <row r="31" s="5" customFormat="1" ht="24.75" customHeight="1">
      <c r="C31" s="15" t="str">
        <f>CONCATENATE("Опр",IF(Source!BM27=0,"",CONCATENATE("=",Source!BM27))," НР ",Source!AT27,"%",IF(Source!X27=0,"",CONCATENATE("=",ROUND(Source!X27,0))),","," СП ",Source!AU27,"%",IF(Source!Y27=0,"",CONCATENATE("=",ROUND(Source!Y27,0))),","," Итого ",IF(Source!Y27+Source!X27+Source!O27=0,"",CONCATENATE("=",ROUND(Source!Y27+Source!X27+Source!O27,0))))</f>
        <v>Опр=1 НР 0%, СП 0%, Итого =8</v>
      </c>
    </row>
    <row r="32" spans="1:11" ht="63.75">
      <c r="A32" s="4" t="str">
        <f>Source!E28</f>
        <v>7</v>
      </c>
      <c r="B32" s="9" t="str">
        <f>Source!F28</f>
        <v>8-6-б</v>
      </c>
      <c r="C32" s="9" t="str">
        <f>Source!G28</f>
        <v>РЕСТАВРАЦИЯ МЕЛКИХ ПОВРЕЖДЕНИЙ ТЯГ ПРИ РАЗМЕРЕ РЕСТАВРАЦИИ ДО 10 % ИЗВЕСТКОВО-АЛЕБАСТРОВЫМ РАСТВОРОМ</v>
      </c>
      <c r="D32" s="11">
        <f>ROUND(Source!I28,10)</f>
        <v>244</v>
      </c>
      <c r="E32" s="17">
        <f>IF(Source!AB28=0,"-",ROUND(Source!AB28,2))</f>
        <v>0.84</v>
      </c>
      <c r="F32" s="17" t="str">
        <f>IF(Source!AD28=0,"-",ROUND(Source!AD28,2))</f>
        <v>-</v>
      </c>
      <c r="G32" s="11">
        <f>IF(Source!O28=0,"-",ROUND(Source!O28,0))</f>
        <v>205</v>
      </c>
      <c r="H32" s="11">
        <f>IF(Source!S28=0,"-",ROUND(Source!S28,0))</f>
        <v>183</v>
      </c>
      <c r="I32" s="17" t="str">
        <f>IF(Source!Q28=0,"-",ROUND(Source!Q28,0))</f>
        <v>-</v>
      </c>
      <c r="J32" s="17">
        <f>IF(Source!AH28=0,"-",ROUND(Source!AH28,10))</f>
        <v>1.3593</v>
      </c>
      <c r="K32" s="32">
        <f>IF(Source!U28=0,"-",ROUND(Source!U28,10))</f>
        <v>331.6692</v>
      </c>
    </row>
    <row r="33" spans="3:11" ht="12.75">
      <c r="C33" s="10" t="str">
        <f>Source!H28</f>
        <v>м2</v>
      </c>
      <c r="D33" s="7"/>
      <c r="E33" s="7">
        <f>IF(Source!AF28=0,"-",ROUND(Source!AF28,2))</f>
        <v>0.75</v>
      </c>
      <c r="F33" s="7" t="str">
        <f>IF(Source!AE28=0,"-",ROUND(Source!AE28,2))</f>
        <v>-</v>
      </c>
      <c r="G33" s="7"/>
      <c r="H33" s="7"/>
      <c r="I33" s="7" t="str">
        <f>IF(Source!R28=0,"-",ROUND(Source!R28,0))</f>
        <v>-</v>
      </c>
      <c r="J33" s="7" t="str">
        <f>IF(Source!AI28=0,"-",ROUND(Source!AI28,10))</f>
        <v>-</v>
      </c>
      <c r="K33" s="7" t="str">
        <f>IF(Source!V28=0,"-",ROUND(Source!V28,10))</f>
        <v>-</v>
      </c>
    </row>
    <row r="34" spans="3:4" ht="12.75">
      <c r="C34" s="13" t="s">
        <v>214</v>
      </c>
      <c r="D34" s="14" t="str">
        <f>Source!DG28</f>
        <v>*1,15</v>
      </c>
    </row>
    <row r="35" spans="3:4" ht="12.75">
      <c r="C35" s="13" t="s">
        <v>215</v>
      </c>
      <c r="D35" s="14" t="str">
        <f>Source!DI28</f>
        <v>*1,15</v>
      </c>
    </row>
    <row r="36" s="5" customFormat="1" ht="24.75" customHeight="1">
      <c r="C36" s="15" t="str">
        <f>CONCATENATE("Опр",IF(Source!BM28=0,"",CONCATENATE("=",Source!BM28))," НР ",Source!AT28,"%",IF(Source!X28=0,"",CONCATENATE("=",ROUND(Source!X28,0))),","," СП ",Source!AU28,"%",IF(Source!Y28=0,"",CONCATENATE("=",ROUND(Source!Y28,0))),","," Итого ",IF(Source!Y28+Source!X28+Source!O28=0,"",CONCATENATE("=",ROUND(Source!Y28+Source!X28+Source!O28,0))))</f>
        <v>Опр=1 НР 0%, СП 0%, Итого =205</v>
      </c>
    </row>
    <row r="37" spans="1:11" ht="76.5">
      <c r="A37" s="4" t="str">
        <f>Source!E29</f>
        <v>9</v>
      </c>
      <c r="B37" s="9" t="str">
        <f>Source!F29</f>
        <v>8-7-б</v>
      </c>
      <c r="C37" s="9" t="str">
        <f>Source!G29</f>
        <v>РЕСТАВРАЦИЯ МЕЛКИХ ПОВРЕЖДЕНИЙ КРИВОЛИНЕЙНЫХ МЕЛКИХ ТЯГ ИЗВЕСТКОВО-АЛЕБАСТРОВЫМ РАСТВОРОМ ПРИ РАЗМЕРЕ РЕСТАВРАЦИИ ДО 10 %</v>
      </c>
      <c r="D37" s="11">
        <f>ROUND(Source!I29,10)</f>
        <v>80</v>
      </c>
      <c r="E37" s="17">
        <f>IF(Source!AB29=0,"-",ROUND(Source!AB29,2))</f>
        <v>1.05</v>
      </c>
      <c r="F37" s="17" t="str">
        <f>IF(Source!AD29=0,"-",ROUND(Source!AD29,2))</f>
        <v>-</v>
      </c>
      <c r="G37" s="11">
        <f>IF(Source!O29=0,"-",ROUND(Source!O29,0))</f>
        <v>84</v>
      </c>
      <c r="H37" s="11">
        <f>IF(Source!S29=0,"-",ROUND(Source!S29,0))</f>
        <v>75</v>
      </c>
      <c r="I37" s="17" t="str">
        <f>IF(Source!Q29=0,"-",ROUND(Source!Q29,0))</f>
        <v>-</v>
      </c>
      <c r="J37" s="17">
        <f>IF(Source!AH29=0,"-",ROUND(Source!AH29,10))</f>
        <v>1.7135</v>
      </c>
      <c r="K37" s="17">
        <f>IF(Source!U29=0,"-",ROUND(Source!U29,10))</f>
        <v>137.08</v>
      </c>
    </row>
    <row r="38" spans="3:11" ht="12.75">
      <c r="C38" s="10" t="str">
        <f>Source!H29</f>
        <v>м2</v>
      </c>
      <c r="D38" s="7"/>
      <c r="E38" s="7">
        <f>IF(Source!AF29=0,"-",ROUND(Source!AF29,2))</f>
        <v>0.94</v>
      </c>
      <c r="F38" s="7" t="str">
        <f>IF(Source!AE29=0,"-",ROUND(Source!AE29,2))</f>
        <v>-</v>
      </c>
      <c r="G38" s="7"/>
      <c r="H38" s="7"/>
      <c r="I38" s="7" t="str">
        <f>IF(Source!R29=0,"-",ROUND(Source!R29,0))</f>
        <v>-</v>
      </c>
      <c r="J38" s="7" t="str">
        <f>IF(Source!AI29=0,"-",ROUND(Source!AI29,10))</f>
        <v>-</v>
      </c>
      <c r="K38" s="7" t="str">
        <f>IF(Source!V29=0,"-",ROUND(Source!V29,10))</f>
        <v>-</v>
      </c>
    </row>
    <row r="39" spans="3:4" ht="12.75">
      <c r="C39" s="13" t="s">
        <v>214</v>
      </c>
      <c r="D39" s="14" t="str">
        <f>Source!DG29</f>
        <v>*1,15</v>
      </c>
    </row>
    <row r="40" spans="3:4" ht="12.75">
      <c r="C40" s="13" t="s">
        <v>215</v>
      </c>
      <c r="D40" s="14" t="str">
        <f>Source!DI29</f>
        <v>*1,15</v>
      </c>
    </row>
    <row r="41" s="5" customFormat="1" ht="24.75" customHeight="1">
      <c r="C41" s="15" t="str">
        <f>CONCATENATE("Опр",IF(Source!BM29=0,"",CONCATENATE("=",Source!BM29))," НР ",Source!AT29,"%",IF(Source!X29=0,"",CONCATENATE("=",ROUND(Source!X29,0))),","," СП ",Source!AU29,"%",IF(Source!Y29=0,"",CONCATENATE("=",ROUND(Source!Y29,0))),","," Итого ",IF(Source!Y29+Source!X29+Source!O29=0,"",CONCATENATE("=",ROUND(Source!Y29+Source!X29+Source!O29,0))))</f>
        <v>Опр=1 НР 0%, СП 0%, Итого =84</v>
      </c>
    </row>
    <row r="42" spans="1:11" ht="25.5">
      <c r="A42" s="4" t="str">
        <f>Source!E30</f>
        <v>10</v>
      </c>
      <c r="B42" s="9" t="str">
        <f>Source!F30</f>
        <v>8-15-в</v>
      </c>
      <c r="C42" s="9" t="str">
        <f>Source!G30</f>
        <v>ПЕРЕТИРКА ШТУКАТУРКИ РУСТОВАННЫХ ФАСАДОВ</v>
      </c>
      <c r="D42" s="11">
        <f>ROUND(Source!I30,10)</f>
        <v>342</v>
      </c>
      <c r="E42" s="17">
        <f>IF(Source!AB30=0,"-",ROUND(Source!AB30,2))</f>
        <v>0.38</v>
      </c>
      <c r="F42" s="17" t="str">
        <f>IF(Source!AD30=0,"-",ROUND(Source!AD30,2))</f>
        <v>-</v>
      </c>
      <c r="G42" s="11">
        <f>IF(Source!O30=0,"-",ROUND(Source!O30,0))</f>
        <v>130</v>
      </c>
      <c r="H42" s="11">
        <f>IF(Source!S30=0,"-",ROUND(Source!S30,0))</f>
        <v>113</v>
      </c>
      <c r="I42" s="17" t="str">
        <f>IF(Source!Q30=0,"-",ROUND(Source!Q30,0))</f>
        <v>-</v>
      </c>
      <c r="J42" s="17">
        <f>IF(Source!AH30=0,"-",ROUND(Source!AH30,10))</f>
        <v>0.60605</v>
      </c>
      <c r="K42" s="32">
        <f>IF(Source!U30=0,"-",ROUND(Source!U30,10))</f>
        <v>207.2691</v>
      </c>
    </row>
    <row r="43" spans="3:11" ht="12.75">
      <c r="C43" s="10" t="str">
        <f>Source!H30</f>
        <v>м2</v>
      </c>
      <c r="D43" s="7"/>
      <c r="E43" s="7">
        <f>IF(Source!AF30=0,"-",ROUND(Source!AF30,2))</f>
        <v>0.33</v>
      </c>
      <c r="F43" s="7" t="str">
        <f>IF(Source!AE30=0,"-",ROUND(Source!AE30,2))</f>
        <v>-</v>
      </c>
      <c r="G43" s="7"/>
      <c r="H43" s="7"/>
      <c r="I43" s="7" t="str">
        <f>IF(Source!R30=0,"-",ROUND(Source!R30,0))</f>
        <v>-</v>
      </c>
      <c r="J43" s="7" t="str">
        <f>IF(Source!AI30=0,"-",ROUND(Source!AI30,10))</f>
        <v>-</v>
      </c>
      <c r="K43" s="7" t="str">
        <f>IF(Source!V30=0,"-",ROUND(Source!V30,10))</f>
        <v>-</v>
      </c>
    </row>
    <row r="44" spans="3:4" ht="12.75">
      <c r="C44" s="13" t="s">
        <v>214</v>
      </c>
      <c r="D44" s="14" t="str">
        <f>Source!DG30</f>
        <v>*1,15</v>
      </c>
    </row>
    <row r="45" spans="3:4" ht="12.75">
      <c r="C45" s="13" t="s">
        <v>215</v>
      </c>
      <c r="D45" s="14" t="str">
        <f>Source!DI30</f>
        <v>*1,15</v>
      </c>
    </row>
    <row r="46" s="5" customFormat="1" ht="24.75" customHeight="1">
      <c r="C46" s="15" t="str">
        <f>CONCATENATE("Опр",IF(Source!BM30=0,"",CONCATENATE("=",Source!BM30))," НР ",Source!AT30,"%",IF(Source!X30=0,"",CONCATENATE("=",ROUND(Source!X30,0))),","," СП ",Source!AU30,"%",IF(Source!Y30=0,"",CONCATENATE("=",ROUND(Source!Y30,0))),","," Итого ",IF(Source!Y30+Source!X30+Source!O30=0,"",CONCATENATE("=",ROUND(Source!Y30+Source!X30+Source!O30,0))))</f>
        <v>Опр=1 НР 0%, СП 0%, Итого =130</v>
      </c>
    </row>
    <row r="47" spans="1:11" ht="25.5">
      <c r="A47" s="4" t="str">
        <f>Source!E31</f>
        <v>11</v>
      </c>
      <c r="B47" s="9" t="str">
        <f>Source!F31</f>
        <v>8-15-б</v>
      </c>
      <c r="C47" s="9" t="str">
        <f>Source!G31</f>
        <v>ПЕРЕТИРКА ШТУКАТУРКИ ГЛАДКИХ ФАСАДОВ</v>
      </c>
      <c r="D47" s="11">
        <f>ROUND(Source!I31,10)</f>
        <v>716</v>
      </c>
      <c r="E47" s="17">
        <f>IF(Source!AB31=0,"-",ROUND(Source!AB31,2))</f>
        <v>0.3</v>
      </c>
      <c r="F47" s="17" t="str">
        <f>IF(Source!AD31=0,"-",ROUND(Source!AD31,2))</f>
        <v>-</v>
      </c>
      <c r="G47" s="11">
        <f>IF(Source!O31=0,"-",ROUND(Source!O31,0))</f>
        <v>215</v>
      </c>
      <c r="H47" s="11">
        <f>IF(Source!S31=0,"-",ROUND(Source!S31,0))</f>
        <v>179</v>
      </c>
      <c r="I47" s="17" t="str">
        <f>IF(Source!Q31=0,"-",ROUND(Source!Q31,0))</f>
        <v>-</v>
      </c>
      <c r="J47" s="17">
        <f>IF(Source!AH31=0,"-",ROUND(Source!AH31,10))</f>
        <v>0.46</v>
      </c>
      <c r="K47" s="17">
        <f>IF(Source!U31=0,"-",ROUND(Source!U31,10))</f>
        <v>329.36</v>
      </c>
    </row>
    <row r="48" spans="3:11" ht="12.75">
      <c r="C48" s="10" t="str">
        <f>Source!H31</f>
        <v>м2</v>
      </c>
      <c r="D48" s="7"/>
      <c r="E48" s="7">
        <f>IF(Source!AF31=0,"-",ROUND(Source!AF31,2))</f>
        <v>0.25</v>
      </c>
      <c r="F48" s="7" t="str">
        <f>IF(Source!AE31=0,"-",ROUND(Source!AE31,2))</f>
        <v>-</v>
      </c>
      <c r="G48" s="7"/>
      <c r="H48" s="7"/>
      <c r="I48" s="7" t="str">
        <f>IF(Source!R31=0,"-",ROUND(Source!R31,0))</f>
        <v>-</v>
      </c>
      <c r="J48" s="7" t="str">
        <f>IF(Source!AI31=0,"-",ROUND(Source!AI31,10))</f>
        <v>-</v>
      </c>
      <c r="K48" s="7" t="str">
        <f>IF(Source!V31=0,"-",ROUND(Source!V31,10))</f>
        <v>-</v>
      </c>
    </row>
    <row r="49" spans="3:4" ht="12.75">
      <c r="C49" s="13" t="s">
        <v>214</v>
      </c>
      <c r="D49" s="14" t="str">
        <f>Source!DG31</f>
        <v>*1,15</v>
      </c>
    </row>
    <row r="50" spans="3:4" ht="12.75">
      <c r="C50" s="13" t="s">
        <v>215</v>
      </c>
      <c r="D50" s="14" t="str">
        <f>Source!DI31</f>
        <v>*1,15</v>
      </c>
    </row>
    <row r="51" s="5" customFormat="1" ht="24.75" customHeight="1">
      <c r="C51" s="15" t="str">
        <f>CONCATENATE("Опр",IF(Source!BM31=0,"",CONCATENATE("=",Source!BM31))," НР ",Source!AT31,"%",IF(Source!X31=0,"",CONCATENATE("=",ROUND(Source!X31,0))),","," СП ",Source!AU31,"%",IF(Source!Y31=0,"",CONCATENATE("=",ROUND(Source!Y31,0))),","," Итого ",IF(Source!Y31+Source!X31+Source!O31=0,"",CONCATENATE("=",ROUND(Source!Y31+Source!X31+Source!O31,0))))</f>
        <v>Опр=1 НР 0%, СП 0%, Итого =215</v>
      </c>
    </row>
    <row r="52" spans="1:11" ht="63.75">
      <c r="A52" s="4" t="str">
        <f>Source!E32</f>
        <v>14</v>
      </c>
      <c r="B52" s="9" t="str">
        <f>Source!F32</f>
        <v>8-8-в</v>
      </c>
      <c r="C52" s="9" t="str">
        <f>Source!G32</f>
        <v>РЕСТАВРАЦИЯ И ВОССОЗДАНИЕ ШТУКАТУРКИ ФАСАДОВ СТЕН С ПРОРЕЗНЫМИ РУСТАМИ ПО КИРПИЧНЫМ ПОВЕРХНОСТЯМ</v>
      </c>
      <c r="D52" s="11">
        <f>ROUND(Source!I32,10)</f>
        <v>80</v>
      </c>
      <c r="E52" s="17">
        <f>IF(Source!AB32=0,"-",ROUND(Source!AB32,2))</f>
        <v>2.86</v>
      </c>
      <c r="F52" s="17" t="str">
        <f>IF(Source!AD32=0,"-",ROUND(Source!AD32,2))</f>
        <v>-</v>
      </c>
      <c r="G52" s="11">
        <f>IF(Source!O32=0,"-",ROUND(Source!O32,0))</f>
        <v>229</v>
      </c>
      <c r="H52" s="11">
        <f>IF(Source!S32=0,"-",ROUND(Source!S32,0))</f>
        <v>189</v>
      </c>
      <c r="I52" s="17" t="str">
        <f>IF(Source!Q32=0,"-",ROUND(Source!Q32,0))</f>
        <v>-</v>
      </c>
      <c r="J52" s="17">
        <f>IF(Source!AH32=0,"-",ROUND(Source!AH32,10))</f>
        <v>4.28605</v>
      </c>
      <c r="K52" s="32">
        <f>IF(Source!U32=0,"-",ROUND(Source!U32,10))</f>
        <v>342.884</v>
      </c>
    </row>
    <row r="53" spans="3:11" ht="12.75">
      <c r="C53" s="10" t="str">
        <f>Source!H32</f>
        <v>м2</v>
      </c>
      <c r="D53" s="7"/>
      <c r="E53" s="7">
        <f>IF(Source!AF32=0,"-",ROUND(Source!AF32,2))</f>
        <v>2.36</v>
      </c>
      <c r="F53" s="7" t="str">
        <f>IF(Source!AE32=0,"-",ROUND(Source!AE32,2))</f>
        <v>-</v>
      </c>
      <c r="G53" s="7"/>
      <c r="H53" s="7"/>
      <c r="I53" s="7" t="str">
        <f>IF(Source!R32=0,"-",ROUND(Source!R32,0))</f>
        <v>-</v>
      </c>
      <c r="J53" s="7" t="str">
        <f>IF(Source!AI32=0,"-",ROUND(Source!AI32,10))</f>
        <v>-</v>
      </c>
      <c r="K53" s="7" t="str">
        <f>IF(Source!V32=0,"-",ROUND(Source!V32,10))</f>
        <v>-</v>
      </c>
    </row>
    <row r="54" spans="3:4" ht="12.75">
      <c r="C54" s="13" t="s">
        <v>214</v>
      </c>
      <c r="D54" s="14" t="str">
        <f>Source!DG32</f>
        <v>*1,15</v>
      </c>
    </row>
    <row r="55" spans="3:4" ht="12.75">
      <c r="C55" s="13" t="s">
        <v>215</v>
      </c>
      <c r="D55" s="14" t="str">
        <f>Source!DI32</f>
        <v>*1,15</v>
      </c>
    </row>
    <row r="56" s="5" customFormat="1" ht="24.75" customHeight="1">
      <c r="C56" s="15" t="str">
        <f>CONCATENATE("Опр",IF(Source!BM32=0,"",CONCATENATE("=",Source!BM32))," НР ",Source!AT32,"%",IF(Source!X32=0,"",CONCATENATE("=",ROUND(Source!X32,0))),","," СП ",Source!AU32,"%",IF(Source!Y32=0,"",CONCATENATE("=",ROUND(Source!Y32,0))),","," Итого ",IF(Source!Y32+Source!X32+Source!O32=0,"",CONCATENATE("=",ROUND(Source!Y32+Source!X32+Source!O32,0))))</f>
        <v>Опр=1 НР 0%, СП 0%, Итого =229</v>
      </c>
    </row>
    <row r="57" spans="1:11" ht="25.5">
      <c r="A57" s="4" t="str">
        <f>Source!E34</f>
        <v>16</v>
      </c>
      <c r="B57" s="9" t="str">
        <f>Source!F34</f>
        <v>3-14-б</v>
      </c>
      <c r="C57" s="9" t="str">
        <f>Source!G34</f>
        <v>РАСЧИСТКА ТРЕЩИН, ЗАЧЕКАНКА</v>
      </c>
      <c r="D57" s="11">
        <f>ROUND(Source!I34,10)</f>
        <v>2.5</v>
      </c>
      <c r="E57" s="17">
        <f>IF(Source!AB34=0,"-",ROUND(Source!AB34,2))</f>
        <v>4.95</v>
      </c>
      <c r="F57" s="17" t="str">
        <f>IF(Source!AD34=0,"-",ROUND(Source!AD34,2))</f>
        <v>-</v>
      </c>
      <c r="G57" s="11">
        <f>IF(Source!O34=0,"-",ROUND(Source!O34,0))</f>
        <v>12</v>
      </c>
      <c r="H57" s="11">
        <f>IF(Source!S34=0,"-",ROUND(Source!S34,0))</f>
        <v>8</v>
      </c>
      <c r="I57" s="17" t="str">
        <f>IF(Source!Q34=0,"-",ROUND(Source!Q34,0))</f>
        <v>-</v>
      </c>
      <c r="J57" s="17">
        <f>IF(Source!AH34=0,"-",ROUND(Source!AH34,10))</f>
        <v>6.1065</v>
      </c>
      <c r="K57" s="32">
        <f>IF(Source!U34=0,"-",ROUND(Source!U34,10))</f>
        <v>15.26625</v>
      </c>
    </row>
    <row r="58" spans="3:11" ht="12.75">
      <c r="C58" s="10" t="str">
        <f>Source!H34</f>
        <v>10 м</v>
      </c>
      <c r="D58" s="7"/>
      <c r="E58" s="7">
        <f>IF(Source!AF34=0,"-",ROUND(Source!AF34,2))</f>
        <v>3.36</v>
      </c>
      <c r="F58" s="7" t="str">
        <f>IF(Source!AE34=0,"-",ROUND(Source!AE34,2))</f>
        <v>-</v>
      </c>
      <c r="G58" s="7"/>
      <c r="H58" s="7"/>
      <c r="I58" s="7" t="str">
        <f>IF(Source!R34=0,"-",ROUND(Source!R34,0))</f>
        <v>-</v>
      </c>
      <c r="J58" s="7" t="str">
        <f>IF(Source!AI34=0,"-",ROUND(Source!AI34,10))</f>
        <v>-</v>
      </c>
      <c r="K58" s="7" t="str">
        <f>IF(Source!V34=0,"-",ROUND(Source!V34,10))</f>
        <v>-</v>
      </c>
    </row>
    <row r="59" spans="3:4" ht="12.75">
      <c r="C59" s="13" t="s">
        <v>214</v>
      </c>
      <c r="D59" s="14" t="str">
        <f>Source!DG34</f>
        <v>*1,15</v>
      </c>
    </row>
    <row r="60" spans="3:4" ht="12.75">
      <c r="C60" s="13" t="s">
        <v>215</v>
      </c>
      <c r="D60" s="14" t="str">
        <f>Source!DI34</f>
        <v>*1,15</v>
      </c>
    </row>
    <row r="61" s="5" customFormat="1" ht="24.75" customHeight="1">
      <c r="C61" s="15" t="str">
        <f>CONCATENATE("Опр",IF(Source!BM34=0,"",CONCATENATE("=",Source!BM34))," НР ",Source!AT34,"%",IF(Source!X34=0,"",CONCATENATE("=",ROUND(Source!X34,0))),","," СП ",Source!AU34,"%",IF(Source!Y34=0,"",CONCATENATE("=",ROUND(Source!Y34,0))),","," Итого ",IF(Source!Y34+Source!X34+Source!O34=0,"",CONCATENATE("=",ROUND(Source!Y34+Source!X34+Source!O34,0))))</f>
        <v>Опр=1 НР 0%, СП 0%, Итого =12</v>
      </c>
    </row>
    <row r="62" spans="1:11" ht="63.75">
      <c r="A62" s="4" t="str">
        <f>Source!E35</f>
        <v>17</v>
      </c>
      <c r="B62" s="9" t="str">
        <f>Source!F35</f>
        <v>3-14-г</v>
      </c>
      <c r="C62" s="9" t="str">
        <f>Source!G35</f>
        <v>ИНЪЕКЦИЯ РАССЛОИВШЕЙСЯ КЛАДКИ ПРИ ШИРИНЕ ИНЪЕКЦИОННОЙ ТРЕЩИНЫ ДО 5 ММ РУЧНЫМ ИНЪЕКТОРОМ    50литр</v>
      </c>
      <c r="D62" s="11">
        <f>ROUND(Source!I35,10)</f>
        <v>40</v>
      </c>
      <c r="E62" s="17">
        <f>IF(Source!AB35=0,"-",ROUND(Source!AB35,2))</f>
        <v>6.22</v>
      </c>
      <c r="F62" s="17" t="str">
        <f>IF(Source!AD35=0,"-",ROUND(Source!AD35,2))</f>
        <v>-</v>
      </c>
      <c r="G62" s="11">
        <f>IF(Source!O35=0,"-",ROUND(Source!O35,0))</f>
        <v>249</v>
      </c>
      <c r="H62" s="11">
        <f>IF(Source!S35=0,"-",ROUND(Source!S35,0))</f>
        <v>224</v>
      </c>
      <c r="I62" s="17" t="str">
        <f>IF(Source!Q35=0,"-",ROUND(Source!Q35,0))</f>
        <v>-</v>
      </c>
      <c r="J62" s="17">
        <f>IF(Source!AH35=0,"-",ROUND(Source!AH35,10))</f>
        <v>10.20395</v>
      </c>
      <c r="K62" s="32">
        <f>IF(Source!U35=0,"-",ROUND(Source!U35,10))</f>
        <v>408.158</v>
      </c>
    </row>
    <row r="63" spans="3:11" ht="12.75">
      <c r="C63" s="10">
        <f>Source!H35</f>
      </c>
      <c r="D63" s="7"/>
      <c r="E63" s="7">
        <f>IF(Source!AF35=0,"-",ROUND(Source!AF35,2))</f>
        <v>5.61</v>
      </c>
      <c r="F63" s="7" t="str">
        <f>IF(Source!AE35=0,"-",ROUND(Source!AE35,2))</f>
        <v>-</v>
      </c>
      <c r="G63" s="7"/>
      <c r="H63" s="7"/>
      <c r="I63" s="7" t="str">
        <f>IF(Source!R35=0,"-",ROUND(Source!R35,0))</f>
        <v>-</v>
      </c>
      <c r="J63" s="7" t="str">
        <f>IF(Source!AI35=0,"-",ROUND(Source!AI35,10))</f>
        <v>-</v>
      </c>
      <c r="K63" s="7" t="str">
        <f>IF(Source!V35=0,"-",ROUND(Source!V35,10))</f>
        <v>-</v>
      </c>
    </row>
    <row r="64" spans="3:4" ht="12.75">
      <c r="C64" s="13" t="s">
        <v>214</v>
      </c>
      <c r="D64" s="14" t="str">
        <f>Source!DG35</f>
        <v>*1,15</v>
      </c>
    </row>
    <row r="65" spans="3:4" ht="12.75">
      <c r="C65" s="13" t="s">
        <v>215</v>
      </c>
      <c r="D65" s="14" t="str">
        <f>Source!DI35</f>
        <v>*1,15</v>
      </c>
    </row>
    <row r="66" s="5" customFormat="1" ht="24.75" customHeight="1">
      <c r="C66" s="15" t="str">
        <f>CONCATENATE("Опр",IF(Source!BM35=0,"",CONCATENATE("=",Source!BM35))," НР ",Source!AT35,"%",IF(Source!X35=0,"",CONCATENATE("=",ROUND(Source!X35,0))),","," СП ",Source!AU35,"%",IF(Source!Y35=0,"",CONCATENATE("=",ROUND(Source!Y35,0))),","," Итого ",IF(Source!Y35+Source!X35+Source!O35=0,"",CONCATENATE("=",ROUND(Source!Y35+Source!X35+Source!O35,0))))</f>
        <v>Опр=1 НР 0%, СП 0%, Итого =249</v>
      </c>
    </row>
    <row r="67" spans="1:11" ht="76.5">
      <c r="A67" s="4" t="str">
        <f>Source!E36</f>
        <v>20</v>
      </c>
      <c r="B67" s="9" t="str">
        <f>Source!F36</f>
        <v>6-6-Г-г</v>
      </c>
      <c r="C67" s="9" t="str">
        <f>Source!G36</f>
        <v>ПОКРЫТИЕ ВЫСТУПАЮЩИХ ЧАСТЕЙ ЗДАНИЙ ЗАКОМАР ПАРАПЕТОВ ЗАКРЕПОВ И СТОЛБИКОВ И Т.П., ОЦИНКОВАННОЙ СТАЛЬЮ ПРИ ВЕСЕ 1 М2 ЛИСТА 5.0 КГ</v>
      </c>
      <c r="D67" s="11">
        <f>ROUND(Source!I36,10)</f>
        <v>50</v>
      </c>
      <c r="E67" s="17">
        <f>IF(Source!AB36=0,"-",ROUND(Source!AB36,2))</f>
        <v>2.41</v>
      </c>
      <c r="F67" s="17" t="str">
        <f>IF(Source!AD36=0,"-",ROUND(Source!AD36,2))</f>
        <v>-</v>
      </c>
      <c r="G67" s="11">
        <f>IF(Source!O36=0,"-",ROUND(Source!O36,0))</f>
        <v>121</v>
      </c>
      <c r="H67" s="11">
        <f>IF(Source!S36=0,"-",ROUND(Source!S36,0))</f>
        <v>30</v>
      </c>
      <c r="I67" s="17" t="str">
        <f>IF(Source!Q36=0,"-",ROUND(Source!Q36,0))</f>
        <v>-</v>
      </c>
      <c r="J67" s="17">
        <f>IF(Source!AH36=0,"-",ROUND(Source!AH36,10))</f>
        <v>1.08675</v>
      </c>
      <c r="K67" s="32">
        <f>IF(Source!U36=0,"-",ROUND(Source!U36,10))</f>
        <v>54.3375</v>
      </c>
    </row>
    <row r="68" spans="3:11" ht="12.75">
      <c r="C68" s="10" t="str">
        <f>Source!H36</f>
        <v>м2</v>
      </c>
      <c r="D68" s="7"/>
      <c r="E68" s="7">
        <f>IF(Source!AF36=0,"-",ROUND(Source!AF36,2))</f>
        <v>0.6</v>
      </c>
      <c r="F68" s="7" t="str">
        <f>IF(Source!AE36=0,"-",ROUND(Source!AE36,2))</f>
        <v>-</v>
      </c>
      <c r="G68" s="7"/>
      <c r="H68" s="7"/>
      <c r="I68" s="7" t="str">
        <f>IF(Source!R36=0,"-",ROUND(Source!R36,0))</f>
        <v>-</v>
      </c>
      <c r="J68" s="7" t="str">
        <f>IF(Source!AI36=0,"-",ROUND(Source!AI36,10))</f>
        <v>-</v>
      </c>
      <c r="K68" s="7" t="str">
        <f>IF(Source!V36=0,"-",ROUND(Source!V36,10))</f>
        <v>-</v>
      </c>
    </row>
    <row r="69" spans="3:4" ht="12.75">
      <c r="C69" s="13" t="s">
        <v>214</v>
      </c>
      <c r="D69" s="14" t="str">
        <f>Source!DG36</f>
        <v>*1,15</v>
      </c>
    </row>
    <row r="70" spans="3:4" ht="12.75">
      <c r="C70" s="13" t="s">
        <v>215</v>
      </c>
      <c r="D70" s="14" t="str">
        <f>Source!DI36</f>
        <v>*1,15</v>
      </c>
    </row>
    <row r="71" s="5" customFormat="1" ht="24.75" customHeight="1">
      <c r="C71" s="15" t="str">
        <f>CONCATENATE("Опр",IF(Source!BM36=0,"",CONCATENATE("=",Source!BM36))," НР ",Source!AT36,"%",IF(Source!X36=0,"",CONCATENATE("=",ROUND(Source!X36,0))),","," СП ",Source!AU36,"%",IF(Source!Y36=0,"",CONCATENATE("=",ROUND(Source!Y36,0))),","," Итого ",IF(Source!Y36+Source!X36+Source!O36=0,"",CONCATENATE("=",ROUND(Source!Y36+Source!X36+Source!O36,0))))</f>
        <v>Опр=1 НР 0%, СП 0%, Итого =121</v>
      </c>
    </row>
    <row r="72" spans="1:11" ht="63.75">
      <c r="A72" s="4" t="str">
        <f>Source!E37</f>
        <v>21</v>
      </c>
      <c r="B72" s="9" t="str">
        <f>Source!F37</f>
        <v>10-А113</v>
      </c>
      <c r="C72" s="9" t="str">
        <f>Source!G37</f>
        <v>ВЫСОКОКАЧЕСТВЕННАЯ ПОЛИВИНИЛАЦЕТАТНАЯ ОКРАСКА ОШТУКАТУРЕННЫХ ПОВЕРХНОСТЕЙ ПОТОЛКОВ И ПРОФИЛИРОВАННЫХ ТЯГ</v>
      </c>
      <c r="D72" s="11">
        <f>ROUND(Source!I37,10)</f>
        <v>25.06</v>
      </c>
      <c r="E72" s="17">
        <f>IF(Source!AB37=0,"-",ROUND(Source!AB37,2))</f>
        <v>21.33</v>
      </c>
      <c r="F72" s="17" t="str">
        <f>IF(Source!AD37=0,"-",ROUND(Source!AD37,2))</f>
        <v>-</v>
      </c>
      <c r="G72" s="11">
        <f>IF(Source!O37=0,"-",ROUND(Source!O37,0))</f>
        <v>535</v>
      </c>
      <c r="H72" s="11">
        <f>IF(Source!S37=0,"-",ROUND(Source!S37,0))</f>
        <v>330</v>
      </c>
      <c r="I72" s="17" t="str">
        <f>IF(Source!Q37=0,"-",ROUND(Source!Q37,0))</f>
        <v>-</v>
      </c>
      <c r="J72" s="17">
        <f>IF(Source!AH37=0,"-",ROUND(Source!AH37,10))</f>
        <v>23.9407</v>
      </c>
      <c r="K72" s="32">
        <f>IF(Source!U37=0,"-",ROUND(Source!U37,10))</f>
        <v>599.953942</v>
      </c>
    </row>
    <row r="73" spans="3:11" ht="12.75">
      <c r="C73" s="10" t="str">
        <f>Source!H37</f>
        <v>10 м2</v>
      </c>
      <c r="D73" s="7"/>
      <c r="E73" s="7">
        <f>IF(Source!AF37=0,"-",ROUND(Source!AF37,2))</f>
        <v>13.17</v>
      </c>
      <c r="F73" s="7" t="str">
        <f>IF(Source!AE37=0,"-",ROUND(Source!AE37,2))</f>
        <v>-</v>
      </c>
      <c r="G73" s="7"/>
      <c r="H73" s="7"/>
      <c r="I73" s="7" t="str">
        <f>IF(Source!R37=0,"-",ROUND(Source!R37,0))</f>
        <v>-</v>
      </c>
      <c r="J73" s="7" t="str">
        <f>IF(Source!AI37=0,"-",ROUND(Source!AI37,10))</f>
        <v>-</v>
      </c>
      <c r="K73" s="7" t="str">
        <f>IF(Source!V37=0,"-",ROUND(Source!V37,10))</f>
        <v>-</v>
      </c>
    </row>
    <row r="74" spans="3:4" ht="12.75">
      <c r="C74" s="13" t="s">
        <v>214</v>
      </c>
      <c r="D74" s="14" t="str">
        <f>Source!DG37</f>
        <v>*1,15</v>
      </c>
    </row>
    <row r="75" spans="3:4" ht="12.75">
      <c r="C75" s="13" t="s">
        <v>215</v>
      </c>
      <c r="D75" s="14" t="str">
        <f>Source!DI37</f>
        <v>*1,15</v>
      </c>
    </row>
    <row r="76" s="5" customFormat="1" ht="24.75" customHeight="1">
      <c r="C76" s="15" t="str">
        <f>CONCATENATE("Опр",IF(Source!BM37=0,"",CONCATENATE("=",Source!BM37))," НР ",Source!AT37,"%",IF(Source!X37=0,"",CONCATENATE("=",ROUND(Source!X37,0))),","," СП ",Source!AU37,"%",IF(Source!Y37=0,"",CONCATENATE("=",ROUND(Source!Y37,0))),","," Итого ",IF(Source!Y37+Source!X37+Source!O37=0,"",CONCATENATE("=",ROUND(Source!Y37+Source!X37+Source!O37,0))))</f>
        <v>Опр=1 НР 0%, СП 0%, Итого =535</v>
      </c>
    </row>
    <row r="77" spans="1:11" ht="38.25">
      <c r="A77" s="4" t="str">
        <f>Source!E38</f>
        <v>22</v>
      </c>
      <c r="B77" s="9" t="str">
        <f>Source!F38</f>
        <v>10-А116</v>
      </c>
      <c r="C77" s="9" t="str">
        <f>Source!G38</f>
        <v>ВЫСОКОКАЧЕСТВЕННАЯ ПОЛИВИНИЛАЦЕТАТНАЯ ОКРАСКА ДЕРЕВЯННЫХ ТЯГ</v>
      </c>
      <c r="D77" s="11">
        <f>ROUND(Source!I38,10)</f>
        <v>6</v>
      </c>
      <c r="E77" s="17">
        <f>IF(Source!AB38=0,"-",ROUND(Source!AB38,2))</f>
        <v>20.64</v>
      </c>
      <c r="F77" s="17" t="str">
        <f>IF(Source!AD38=0,"-",ROUND(Source!AD38,2))</f>
        <v>-</v>
      </c>
      <c r="G77" s="11">
        <f>IF(Source!O38=0,"-",ROUND(Source!O38,0))</f>
        <v>124</v>
      </c>
      <c r="H77" s="11">
        <f>IF(Source!S38=0,"-",ROUND(Source!S38,0))</f>
        <v>81</v>
      </c>
      <c r="I77" s="17" t="str">
        <f>IF(Source!Q38=0,"-",ROUND(Source!Q38,0))</f>
        <v>-</v>
      </c>
      <c r="J77" s="17">
        <f>IF(Source!AH38=0,"-",ROUND(Source!AH38,10))</f>
        <v>24.5893</v>
      </c>
      <c r="K77" s="32">
        <f>IF(Source!U38=0,"-",ROUND(Source!U38,10))</f>
        <v>147.5358</v>
      </c>
    </row>
    <row r="78" spans="3:11" ht="12.75">
      <c r="C78" s="10" t="str">
        <f>Source!H38</f>
        <v>10 м2</v>
      </c>
      <c r="D78" s="7"/>
      <c r="E78" s="7">
        <f>IF(Source!AF38=0,"-",ROUND(Source!AF38,2))</f>
        <v>13.52</v>
      </c>
      <c r="F78" s="7" t="str">
        <f>IF(Source!AE38=0,"-",ROUND(Source!AE38,2))</f>
        <v>-</v>
      </c>
      <c r="G78" s="7"/>
      <c r="H78" s="7"/>
      <c r="I78" s="7" t="str">
        <f>IF(Source!R38=0,"-",ROUND(Source!R38,0))</f>
        <v>-</v>
      </c>
      <c r="J78" s="7" t="str">
        <f>IF(Source!AI38=0,"-",ROUND(Source!AI38,10))</f>
        <v>-</v>
      </c>
      <c r="K78" s="7" t="str">
        <f>IF(Source!V38=0,"-",ROUND(Source!V38,10))</f>
        <v>-</v>
      </c>
    </row>
    <row r="79" spans="3:4" ht="12.75">
      <c r="C79" s="13" t="s">
        <v>214</v>
      </c>
      <c r="D79" s="14" t="str">
        <f>Source!DG38</f>
        <v>*1,15</v>
      </c>
    </row>
    <row r="80" spans="3:4" ht="12.75">
      <c r="C80" s="13" t="s">
        <v>215</v>
      </c>
      <c r="D80" s="14" t="str">
        <f>Source!DI38</f>
        <v>*1,15</v>
      </c>
    </row>
    <row r="81" s="5" customFormat="1" ht="24.75" customHeight="1">
      <c r="C81" s="15" t="str">
        <f>CONCATENATE("Опр",IF(Source!BM38=0,"",CONCATENATE("=",Source!BM38))," НР ",Source!AT38,"%",IF(Source!X38=0,"",CONCATENATE("=",ROUND(Source!X38,0))),","," СП ",Source!AU38,"%",IF(Source!Y38=0,"",CONCATENATE("=",ROUND(Source!Y38,0))),","," Итого ",IF(Source!Y38+Source!X38+Source!O38=0,"",CONCATENATE("=",ROUND(Source!Y38+Source!X38+Source!O38,0))))</f>
        <v>Опр=1 НР 0%, СП 0%, Итого =124</v>
      </c>
    </row>
    <row r="82" spans="1:11" ht="76.5">
      <c r="A82" s="4" t="str">
        <f>Source!E39</f>
        <v>23</v>
      </c>
      <c r="B82" s="9" t="str">
        <f>Source!F39</f>
        <v>10-А112</v>
      </c>
      <c r="C82" s="9" t="str">
        <f>Source!G39</f>
        <v>ВЫСОКОКАЧЕСТВЕННАЯ ПОЛИВИНИЛАЦЕТАТНАЯ ОКРАСКА ОШТУКАТУРЕННЫХ ПОВЕРХНОСТЕЙ СТЕН, ПИЛЯСТРОВ, ОТКОСОВ И КОЛОН</v>
      </c>
      <c r="D82" s="11">
        <f>ROUND(Source!I39,10)</f>
        <v>97.947</v>
      </c>
      <c r="E82" s="17">
        <f>IF(Source!AB39=0,"-",ROUND(Source!AB39,2))</f>
        <v>17.1</v>
      </c>
      <c r="F82" s="17" t="str">
        <f>IF(Source!AD39=0,"-",ROUND(Source!AD39,2))</f>
        <v>-</v>
      </c>
      <c r="G82" s="11">
        <f>IF(Source!O39=0,"-",ROUND(Source!O39,0))</f>
        <v>1675</v>
      </c>
      <c r="H82" s="11">
        <f>IF(Source!S39=0,"-",ROUND(Source!S39,0))</f>
        <v>954</v>
      </c>
      <c r="I82" s="17" t="str">
        <f>IF(Source!Q39=0,"-",ROUND(Source!Q39,0))</f>
        <v>-</v>
      </c>
      <c r="J82" s="17">
        <f>IF(Source!AH39=0,"-",ROUND(Source!AH39,10))</f>
        <v>17.71</v>
      </c>
      <c r="K82" s="32">
        <f>IF(Source!U39=0,"-",ROUND(Source!U39,10))</f>
        <v>1734.64137</v>
      </c>
    </row>
    <row r="83" spans="3:11" ht="12.75">
      <c r="C83" s="10" t="str">
        <f>Source!H39</f>
        <v>10 м2</v>
      </c>
      <c r="D83" s="7"/>
      <c r="E83" s="7">
        <f>IF(Source!AF39=0,"-",ROUND(Source!AF39,2))</f>
        <v>9.74</v>
      </c>
      <c r="F83" s="7" t="str">
        <f>IF(Source!AE39=0,"-",ROUND(Source!AE39,2))</f>
        <v>-</v>
      </c>
      <c r="G83" s="7"/>
      <c r="H83" s="7"/>
      <c r="I83" s="7" t="str">
        <f>IF(Source!R39=0,"-",ROUND(Source!R39,0))</f>
        <v>-</v>
      </c>
      <c r="J83" s="7" t="str">
        <f>IF(Source!AI39=0,"-",ROUND(Source!AI39,10))</f>
        <v>-</v>
      </c>
      <c r="K83" s="7" t="str">
        <f>IF(Source!V39=0,"-",ROUND(Source!V39,10))</f>
        <v>-</v>
      </c>
    </row>
    <row r="84" spans="3:4" ht="12.75">
      <c r="C84" s="13" t="s">
        <v>214</v>
      </c>
      <c r="D84" s="14" t="str">
        <f>Source!DG39</f>
        <v>*1,15</v>
      </c>
    </row>
    <row r="85" spans="3:4" ht="12.75">
      <c r="C85" s="13" t="s">
        <v>215</v>
      </c>
      <c r="D85" s="14" t="str">
        <f>Source!DI39</f>
        <v>*1,15</v>
      </c>
    </row>
    <row r="86" s="5" customFormat="1" ht="24.75" customHeight="1">
      <c r="C86" s="15" t="str">
        <f>CONCATENATE("Опр",IF(Source!BM39=0,"",CONCATENATE("=",Source!BM39))," НР ",Source!AT39,"%",IF(Source!X39=0,"",CONCATENATE("=",ROUND(Source!X39,0))),","," СП ",Source!AU39,"%",IF(Source!Y39=0,"",CONCATENATE("=",ROUND(Source!Y39,0))),","," Итого ",IF(Source!Y39+Source!X39+Source!O39=0,"",CONCATENATE("=",ROUND(Source!Y39+Source!X39+Source!O39,0))))</f>
        <v>Опр=1 НР 0%, СП 0%, Итого =1675</v>
      </c>
    </row>
    <row r="87" spans="1:11" ht="51">
      <c r="A87" s="4" t="str">
        <f>Source!E40</f>
        <v>26</v>
      </c>
      <c r="B87" s="9" t="str">
        <f>Source!F40</f>
        <v>21-1-А-а</v>
      </c>
      <c r="C87" s="9" t="str">
        <f>Source!G40</f>
        <v>УСТАНОВКА ОБЫЧНЫХ ЛЕСОВ ВЫСОТОЙ ДО 16 МЕТРОВ СРОКОМ УСТАНОВКИ ДО 6 МЕСЯЦЕВ</v>
      </c>
      <c r="D87" s="11">
        <f>ROUND(Source!I40,10)</f>
        <v>1450</v>
      </c>
      <c r="E87" s="17">
        <f>IF(Source!AB40=0,"-",ROUND(Source!AB40,2))</f>
        <v>0.47</v>
      </c>
      <c r="F87" s="17" t="str">
        <f>IF(Source!AD40=0,"-",ROUND(Source!AD40,2))</f>
        <v>-</v>
      </c>
      <c r="G87" s="11">
        <f>IF(Source!O40=0,"-",ROUND(Source!O40,0))</f>
        <v>682</v>
      </c>
      <c r="H87" s="11">
        <f>IF(Source!S40=0,"-",ROUND(Source!S40,0))</f>
        <v>334</v>
      </c>
      <c r="I87" s="17" t="str">
        <f>IF(Source!Q40=0,"-",ROUND(Source!Q40,0))</f>
        <v>-</v>
      </c>
      <c r="J87" s="17">
        <f>IF(Source!AH40=0,"-",ROUND(Source!AH40,10))</f>
        <v>0.418</v>
      </c>
      <c r="K87" s="17">
        <f>IF(Source!U40=0,"-",ROUND(Source!U40,10))</f>
        <v>606.1</v>
      </c>
    </row>
    <row r="88" spans="3:11" ht="12.75">
      <c r="C88" s="10" t="str">
        <f>Source!H40</f>
        <v>м2</v>
      </c>
      <c r="D88" s="7"/>
      <c r="E88" s="7">
        <f>IF(Source!AF40=0,"-",ROUND(Source!AF40,2))</f>
        <v>0.23</v>
      </c>
      <c r="F88" s="7" t="str">
        <f>IF(Source!AE40=0,"-",ROUND(Source!AE40,2))</f>
        <v>-</v>
      </c>
      <c r="G88" s="7"/>
      <c r="H88" s="7"/>
      <c r="I88" s="7" t="str">
        <f>IF(Source!R40=0,"-",ROUND(Source!R40,0))</f>
        <v>-</v>
      </c>
      <c r="J88" s="7" t="str">
        <f>IF(Source!AI40=0,"-",ROUND(Source!AI40,10))</f>
        <v>-</v>
      </c>
      <c r="K88" s="7" t="str">
        <f>IF(Source!V40=0,"-",ROUND(Source!V40,10))</f>
        <v>-</v>
      </c>
    </row>
    <row r="89" s="5" customFormat="1" ht="24.75" customHeight="1">
      <c r="C89" s="15" t="str">
        <f>CONCATENATE("Опр",IF(Source!BM40=0,"",CONCATENATE("=",Source!BM40))," НР ",Source!AT40,"%",IF(Source!X40=0,"",CONCATENATE("=",ROUND(Source!X40,0))),","," СП ",Source!AU40,"%",IF(Source!Y40=0,"",CONCATENATE("=",ROUND(Source!Y40,0))),","," Итого ",IF(Source!Y40+Source!X40+Source!O40=0,"",CONCATENATE("=",ROUND(Source!Y40+Source!X40+Source!O40,0))))</f>
        <v>Опр=1 НР 0%, СП 0%, Итого =682</v>
      </c>
    </row>
    <row r="90" spans="1:11" ht="51">
      <c r="A90" s="4" t="str">
        <f>Source!E41</f>
        <v>27</v>
      </c>
      <c r="B90" s="9" t="str">
        <f>Source!F41</f>
        <v>21-1-Б-а</v>
      </c>
      <c r="C90" s="9" t="str">
        <f>Source!G41</f>
        <v>РАЗБОРКА ОБЫЧНЫХ ЛЕСОВ ВЫСОТОЙ ДО 16 МЕТРОВ СРОКОМ УСТАНОВКИ ДО 6 МЕСЯЦЕВ</v>
      </c>
      <c r="D90" s="11">
        <f>ROUND(Source!I41,10)</f>
        <v>1450</v>
      </c>
      <c r="E90" s="17">
        <f>IF(Source!AB41=0,"-",ROUND(Source!AB41,2))</f>
        <v>0.18</v>
      </c>
      <c r="F90" s="17" t="str">
        <f>IF(Source!AD41=0,"-",ROUND(Source!AD41,2))</f>
        <v>-</v>
      </c>
      <c r="G90" s="11">
        <f>IF(Source!O41=0,"-",ROUND(Source!O41,0))</f>
        <v>261</v>
      </c>
      <c r="H90" s="11">
        <f>IF(Source!S41=0,"-",ROUND(Source!S41,0))</f>
        <v>160</v>
      </c>
      <c r="I90" s="17" t="str">
        <f>IF(Source!Q41=0,"-",ROUND(Source!Q41,0))</f>
        <v>-</v>
      </c>
      <c r="J90" s="17">
        <f>IF(Source!AH41=0,"-",ROUND(Source!AH41,10))</f>
        <v>0.2</v>
      </c>
      <c r="K90" s="17">
        <f>IF(Source!U41=0,"-",ROUND(Source!U41,10))</f>
        <v>290</v>
      </c>
    </row>
    <row r="91" spans="3:11" ht="12.75">
      <c r="C91" s="10" t="str">
        <f>Source!H41</f>
        <v>м2</v>
      </c>
      <c r="D91" s="7"/>
      <c r="E91" s="7">
        <f>IF(Source!AF41=0,"-",ROUND(Source!AF41,2))</f>
        <v>0.11</v>
      </c>
      <c r="F91" s="7" t="str">
        <f>IF(Source!AE41=0,"-",ROUND(Source!AE41,2))</f>
        <v>-</v>
      </c>
      <c r="G91" s="7"/>
      <c r="H91" s="7"/>
      <c r="I91" s="7" t="str">
        <f>IF(Source!R41=0,"-",ROUND(Source!R41,0))</f>
        <v>-</v>
      </c>
      <c r="J91" s="7" t="str">
        <f>IF(Source!AI41=0,"-",ROUND(Source!AI41,10))</f>
        <v>-</v>
      </c>
      <c r="K91" s="7" t="str">
        <f>IF(Source!V41=0,"-",ROUND(Source!V41,10))</f>
        <v>-</v>
      </c>
    </row>
    <row r="92" s="5" customFormat="1" ht="24.75" customHeight="1">
      <c r="C92" s="15" t="str">
        <f>CONCATENATE("Опр",IF(Source!BM41=0,"",CONCATENATE("=",Source!BM41))," НР ",Source!AT41,"%",IF(Source!X41=0,"",CONCATENATE("=",ROUND(Source!X41,0))),","," СП ",Source!AU41,"%",IF(Source!Y41=0,"",CONCATENATE("=",ROUND(Source!Y41,0))),","," Итого ",IF(Source!Y41+Source!X41+Source!O41=0,"",CONCATENATE("=",ROUND(Source!Y41+Source!X41+Source!O41,0))))</f>
        <v>Опр=1 НР 0%, СП 0%, Итого =261</v>
      </c>
    </row>
    <row r="94" spans="1:11" ht="15">
      <c r="A94" s="6"/>
      <c r="B94" s="18" t="s">
        <v>216</v>
      </c>
      <c r="C94" s="19"/>
      <c r="D94" s="19"/>
      <c r="E94" s="19"/>
      <c r="F94" s="19"/>
      <c r="G94" s="19">
        <f>IF(Source!O45=0,"-",ROUND(Source!O45,0))</f>
        <v>7405</v>
      </c>
      <c r="H94" s="19">
        <f>IF(Source!S45=0,"-",ROUND(Source!S45,0))</f>
        <v>4922</v>
      </c>
      <c r="I94" s="20" t="str">
        <f>IF(Source!Q45=0,"-",ROUND(Source!Q45,0))</f>
        <v>-</v>
      </c>
      <c r="J94" s="19"/>
      <c r="K94" s="20">
        <f>IF(Source!U45=0,"-",ROUND(Source!U45,10))</f>
        <v>8950.51</v>
      </c>
    </row>
    <row r="95" spans="1:11" ht="15">
      <c r="A95" s="6"/>
      <c r="B95" s="6"/>
      <c r="C95" s="19"/>
      <c r="D95" s="19"/>
      <c r="E95" s="19"/>
      <c r="F95" s="19"/>
      <c r="G95" s="19"/>
      <c r="H95" s="19"/>
      <c r="I95" s="19" t="str">
        <f>IF(Source!R45=0,"-",ROUND(Source!R45,0))</f>
        <v>-</v>
      </c>
      <c r="J95" s="19"/>
      <c r="K95" s="19" t="str">
        <f>IF(Source!V45=0,"-",ROUND(Source!V45,10))</f>
        <v>-</v>
      </c>
    </row>
    <row r="97" spans="2:6" s="5" customFormat="1" ht="14.25">
      <c r="B97" s="5" t="str">
        <f>Source!H47</f>
        <v>Прямые затраты</v>
      </c>
      <c r="F97" s="5">
        <f>ROUND(Source!F47,0)</f>
        <v>7405</v>
      </c>
    </row>
    <row r="98" spans="2:6" s="5" customFormat="1" ht="14.25">
      <c r="B98" s="5" t="str">
        <f>Source!H48</f>
        <v>Стоимость материальных ресурсов</v>
      </c>
      <c r="F98" s="5">
        <f>ROUND(Source!F48,0)</f>
        <v>2484</v>
      </c>
    </row>
    <row r="99" spans="2:6" s="5" customFormat="1" ht="14.25">
      <c r="B99" s="5" t="str">
        <f>Source!H53</f>
        <v>Основная ЗП рабочих</v>
      </c>
      <c r="F99" s="5">
        <f>ROUND(Source!F53,0)</f>
        <v>4922</v>
      </c>
    </row>
    <row r="100" spans="2:6" s="5" customFormat="1" ht="14.25">
      <c r="B100" s="5" t="str">
        <f>Source!H55</f>
        <v>Трудозатраты строителей</v>
      </c>
      <c r="F100" s="5">
        <f>ROUND(Source!F55,0)</f>
        <v>8951</v>
      </c>
    </row>
    <row r="101" spans="3:7" ht="12.75">
      <c r="C101" s="4" t="str">
        <f>Source!H76</f>
        <v>Эксплуатация машин и механ 10%от з.п.</v>
      </c>
      <c r="G101" s="4">
        <f>ROUND(Source!F76,0)</f>
        <v>492</v>
      </c>
    </row>
    <row r="102" spans="3:7" ht="12.75">
      <c r="C102" s="4" t="str">
        <f>Source!H77</f>
        <v>Итого:</v>
      </c>
      <c r="G102" s="4">
        <f>ROUND(Source!F77,0)</f>
        <v>7897</v>
      </c>
    </row>
    <row r="103" spans="3:7" ht="12.75">
      <c r="C103" s="4" t="str">
        <f>Source!H78</f>
        <v>Накладные расходы 21,9%</v>
      </c>
      <c r="G103" s="4">
        <f>ROUND(Source!F78,0)</f>
        <v>1730</v>
      </c>
    </row>
    <row r="104" spans="3:7" ht="12.75">
      <c r="C104" s="4" t="str">
        <f>Source!H79</f>
        <v>Итого:</v>
      </c>
      <c r="G104" s="4">
        <f>ROUND(Source!F79,0)</f>
        <v>9627</v>
      </c>
    </row>
    <row r="105" spans="3:7" ht="12.75">
      <c r="C105" s="4" t="str">
        <f>Source!H80</f>
        <v>Сметная  прибыль 8%</v>
      </c>
      <c r="G105" s="4">
        <f>ROUND(Source!F80,0)</f>
        <v>770</v>
      </c>
    </row>
    <row r="106" spans="3:7" ht="12.75">
      <c r="C106" s="4" t="str">
        <f>Source!H81</f>
        <v>Итого с накладными и плановыми:</v>
      </c>
      <c r="G106" s="4">
        <f>ROUND(Source!F81,0)</f>
        <v>10397</v>
      </c>
    </row>
    <row r="107" spans="3:7" ht="12.75">
      <c r="C107" s="4" t="str">
        <f>Source!H82</f>
        <v>Временные здания и сооружения:  К-0,3%</v>
      </c>
      <c r="G107" s="4">
        <f>ROUND(Source!F82,0)</f>
        <v>31</v>
      </c>
    </row>
    <row r="108" spans="3:7" ht="12.75">
      <c r="C108" s="4" t="str">
        <f>Source!H83</f>
        <v>Итого:</v>
      </c>
      <c r="G108" s="4">
        <f>ROUND(Source!F83,0)</f>
        <v>10428</v>
      </c>
    </row>
    <row r="109" spans="3:7" ht="12.75">
      <c r="C109" s="4" t="str">
        <f>Source!H84</f>
        <v>Зимнее удорожание К-1,29%</v>
      </c>
      <c r="G109" s="4">
        <f>ROUND(Source!F84,0)</f>
        <v>135</v>
      </c>
    </row>
    <row r="110" spans="3:7" ht="12.75">
      <c r="C110" s="4" t="str">
        <f>Source!H85</f>
        <v>Итого:</v>
      </c>
      <c r="G110" s="4">
        <f>ROUND(Source!F85,0)</f>
        <v>10563</v>
      </c>
    </row>
    <row r="111" spans="3:7" ht="12.75">
      <c r="C111" s="4" t="str">
        <f>Source!H86</f>
        <v>Индекс измен.сметной стоим. к ценам 1984г К-227,07</v>
      </c>
      <c r="G111" s="4">
        <f>ROUND(Source!F86,0)</f>
        <v>2398488</v>
      </c>
    </row>
    <row r="112" spans="3:7" ht="12.75">
      <c r="C112" s="4" t="str">
        <f>Source!H87</f>
        <v>Компенсация НДС на мат.</v>
      </c>
      <c r="G112" s="4">
        <f>ROUND(Source!F87,0)</f>
        <v>101512</v>
      </c>
    </row>
    <row r="113" spans="3:7" ht="12.75">
      <c r="C113" s="4" t="str">
        <f>Source!H88</f>
        <v>ВСЕГО:</v>
      </c>
      <c r="G113" s="4">
        <f>ROUND(Source!F88,0)</f>
        <v>2500000</v>
      </c>
    </row>
    <row r="115" ht="12.75">
      <c r="B115" s="4" t="s">
        <v>249</v>
      </c>
    </row>
    <row r="117" ht="12.75">
      <c r="B117" s="4" t="s">
        <v>250</v>
      </c>
    </row>
  </sheetData>
  <mergeCells count="22">
    <mergeCell ref="I12:I13"/>
    <mergeCell ref="J12:J13"/>
    <mergeCell ref="G10:G13"/>
    <mergeCell ref="H10:H13"/>
    <mergeCell ref="I10:I11"/>
    <mergeCell ref="J10:K10"/>
    <mergeCell ref="J11:K11"/>
    <mergeCell ref="K12:K13"/>
    <mergeCell ref="E10:E11"/>
    <mergeCell ref="F10:F11"/>
    <mergeCell ref="E12:E13"/>
    <mergeCell ref="F12:F13"/>
    <mergeCell ref="A3:K3"/>
    <mergeCell ref="A5:IV5"/>
    <mergeCell ref="A4:K4"/>
    <mergeCell ref="A9:A13"/>
    <mergeCell ref="B9:B13"/>
    <mergeCell ref="C9:C13"/>
    <mergeCell ref="D9:D13"/>
    <mergeCell ref="E9:F9"/>
    <mergeCell ref="G9:I9"/>
    <mergeCell ref="J9:K9"/>
  </mergeCells>
  <printOptions/>
  <pageMargins left="0.4" right="0.4" top="0.4694444444444444" bottom="0.4" header="0.20833333333333334" footer="0.2777777777777778"/>
  <pageSetup horizontalDpi="600" verticalDpi="600" orientation="landscape" paperSize="9" r:id="rId1"/>
  <headerFooter alignWithMargins="0">
    <oddHeader>&amp;L&amp;"Arial Cyr"&amp;7&amp;UПрограммные комплексы "Ресурсная смета", "Смета 2000", "BabyСмета", "Smeta.ru" (095) 974-15-89№ п/п&amp;R&amp;"Arial Cyr,обычный"&amp;7&amp;UСтраница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Y92"/>
  <sheetViews>
    <sheetView workbookViewId="0" topLeftCell="A6">
      <selection activeCell="G12" sqref="G12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31419</v>
      </c>
    </row>
    <row r="12" spans="1:104" ht="12.75">
      <c r="A12" s="1">
        <v>1</v>
      </c>
      <c r="B12" s="1">
        <v>1</v>
      </c>
      <c r="C12" s="1">
        <v>0</v>
      </c>
      <c r="D12" s="1">
        <f>ROW(A61)</f>
        <v>61</v>
      </c>
      <c r="E12" s="1">
        <v>0</v>
      </c>
      <c r="F12" s="1" t="s">
        <v>4</v>
      </c>
      <c r="G12" s="1" t="s">
        <v>251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1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12127458</v>
      </c>
      <c r="BE12" s="1" t="s">
        <v>5</v>
      </c>
      <c r="BF12" s="1" t="s">
        <v>6</v>
      </c>
      <c r="BG12" s="1">
        <v>3663558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1</v>
      </c>
      <c r="BP12" s="1">
        <v>2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2123963</v>
      </c>
      <c r="CB12" s="1">
        <v>2123947</v>
      </c>
      <c r="CC12" s="1">
        <v>2123955</v>
      </c>
      <c r="CD12" s="1">
        <v>2123957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122006</v>
      </c>
      <c r="CL12" s="1" t="s">
        <v>7</v>
      </c>
      <c r="CM12" s="1" t="s">
        <v>8</v>
      </c>
      <c r="CN12" s="1" t="s">
        <v>9</v>
      </c>
      <c r="CO12" s="1" t="s">
        <v>9</v>
      </c>
      <c r="CP12" s="1" t="s">
        <v>9</v>
      </c>
      <c r="CQ12" s="1" t="s">
        <v>9</v>
      </c>
      <c r="CR12" s="1" t="s">
        <v>10</v>
      </c>
      <c r="CS12" s="1">
        <v>11200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B61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Памятник истории и культуры регионального значения:"Здание театра 1862-1870г. "  г.Рязань ул.Соборная  16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7405.22</v>
      </c>
      <c r="P18" s="2">
        <f t="shared" si="0"/>
        <v>2483.61</v>
      </c>
      <c r="Q18" s="2">
        <f t="shared" si="0"/>
        <v>0</v>
      </c>
      <c r="R18" s="2">
        <f t="shared" si="0"/>
        <v>0</v>
      </c>
      <c r="S18" s="2">
        <f t="shared" si="0"/>
        <v>4921.61</v>
      </c>
      <c r="T18" s="2">
        <f t="shared" si="0"/>
        <v>0</v>
      </c>
      <c r="U18" s="2">
        <f t="shared" si="0"/>
        <v>8950.51</v>
      </c>
      <c r="V18" s="2">
        <f t="shared" si="0"/>
        <v>0</v>
      </c>
      <c r="W18" s="2">
        <f t="shared" si="0"/>
        <v>0</v>
      </c>
      <c r="X18" s="2">
        <f t="shared" si="0"/>
        <v>0</v>
      </c>
      <c r="Y18" s="2">
        <f t="shared" si="0"/>
        <v>0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ROW(A45)</f>
        <v>45</v>
      </c>
      <c r="E20" s="1"/>
      <c r="F20" s="1" t="s">
        <v>11</v>
      </c>
      <c r="G20" s="1" t="s">
        <v>247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12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43" ht="12.75">
      <c r="A22" s="2">
        <v>52</v>
      </c>
      <c r="B22" s="2">
        <f aca="true" t="shared" si="1" ref="B22:AQ22">B45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Ремонтно-реставрационные работы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7405.22</v>
      </c>
      <c r="P22" s="2">
        <f t="shared" si="1"/>
        <v>2483.61</v>
      </c>
      <c r="Q22" s="2">
        <f t="shared" si="1"/>
        <v>0</v>
      </c>
      <c r="R22" s="2">
        <f t="shared" si="1"/>
        <v>0</v>
      </c>
      <c r="S22" s="2">
        <f t="shared" si="1"/>
        <v>4921.61</v>
      </c>
      <c r="T22" s="2">
        <f t="shared" si="1"/>
        <v>0</v>
      </c>
      <c r="U22" s="2">
        <f t="shared" si="1"/>
        <v>8950.51</v>
      </c>
      <c r="V22" s="2">
        <f t="shared" si="1"/>
        <v>0</v>
      </c>
      <c r="W22" s="2">
        <f t="shared" si="1"/>
        <v>0</v>
      </c>
      <c r="X22" s="2">
        <f t="shared" si="1"/>
        <v>0</v>
      </c>
      <c r="Y22" s="2">
        <f t="shared" si="1"/>
        <v>0</v>
      </c>
      <c r="Z22" s="2">
        <f t="shared" si="1"/>
        <v>0</v>
      </c>
      <c r="AA22" s="2">
        <f t="shared" si="1"/>
        <v>0</v>
      </c>
      <c r="AB22" s="2">
        <f t="shared" si="1"/>
        <v>7405.22</v>
      </c>
      <c r="AC22" s="2">
        <f t="shared" si="1"/>
        <v>2483.61</v>
      </c>
      <c r="AD22" s="2">
        <f t="shared" si="1"/>
        <v>0</v>
      </c>
      <c r="AE22" s="2">
        <f t="shared" si="1"/>
        <v>0</v>
      </c>
      <c r="AF22" s="2">
        <f t="shared" si="1"/>
        <v>4921.61</v>
      </c>
      <c r="AG22" s="2">
        <f t="shared" si="1"/>
        <v>0</v>
      </c>
      <c r="AH22" s="2">
        <f t="shared" si="1"/>
        <v>8950.51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4" spans="1:181" ht="12.75">
      <c r="A24">
        <v>17</v>
      </c>
      <c r="B24">
        <v>1</v>
      </c>
      <c r="C24">
        <f>ROW(SmtRes!A1)</f>
        <v>1</v>
      </c>
      <c r="D24">
        <f>ROW(EtalonRes!A1)</f>
        <v>1</v>
      </c>
      <c r="E24" t="s">
        <v>13</v>
      </c>
      <c r="F24" t="s">
        <v>14</v>
      </c>
      <c r="G24" t="s">
        <v>15</v>
      </c>
      <c r="H24" t="s">
        <v>16</v>
      </c>
      <c r="I24">
        <v>892.26</v>
      </c>
      <c r="J24">
        <v>0</v>
      </c>
      <c r="O24">
        <f aca="true" t="shared" si="2" ref="O24:O43">ROUND(CP24,2)</f>
        <v>1142.09</v>
      </c>
      <c r="P24">
        <f aca="true" t="shared" si="3" ref="P24:P43">ROUND(CQ24*I24,2)</f>
        <v>0</v>
      </c>
      <c r="Q24">
        <f aca="true" t="shared" si="4" ref="Q24:Q43">ROUND(CR24*I24,2)</f>
        <v>0</v>
      </c>
      <c r="R24">
        <f aca="true" t="shared" si="5" ref="R24:R43">ROUND(CS24*I24,2)</f>
        <v>0</v>
      </c>
      <c r="S24">
        <f aca="true" t="shared" si="6" ref="S24:S43">ROUND(CT24*I24,2)</f>
        <v>1142.09</v>
      </c>
      <c r="T24">
        <f aca="true" t="shared" si="7" ref="T24:T43">ROUND(CU24*I24,2)</f>
        <v>0</v>
      </c>
      <c r="U24">
        <f aca="true" t="shared" si="8" ref="U24:U43">CV24*I24</f>
        <v>2070.6677819999995</v>
      </c>
      <c r="V24">
        <f aca="true" t="shared" si="9" ref="V24:V43">CW24*I24</f>
        <v>0</v>
      </c>
      <c r="W24">
        <f aca="true" t="shared" si="10" ref="W24:W43">ROUND(CX24*I24,2)</f>
        <v>0</v>
      </c>
      <c r="X24">
        <f aca="true" t="shared" si="11" ref="X24:X43">ROUND(CY24,2)</f>
        <v>0</v>
      </c>
      <c r="Y24">
        <f aca="true" t="shared" si="12" ref="Y24:Y43">ROUND(CZ24,2)</f>
        <v>0</v>
      </c>
      <c r="AA24">
        <v>0</v>
      </c>
      <c r="AB24">
        <f aca="true" t="shared" si="13" ref="AB24:AB43">ROUND((AC24+AD24+AF24),2)</f>
        <v>1.28</v>
      </c>
      <c r="AC24">
        <f aca="true" t="shared" si="14" ref="AC24:AC43">ROUND((ES24),2)</f>
        <v>0</v>
      </c>
      <c r="AD24">
        <f aca="true" t="shared" si="15" ref="AD24:AD43">ROUND((ET24),2)</f>
        <v>0</v>
      </c>
      <c r="AE24">
        <f aca="true" t="shared" si="16" ref="AE24:AE43">ROUND((EU24),2)</f>
        <v>0</v>
      </c>
      <c r="AF24">
        <f>ROUND(((EV24*1.15)),2)</f>
        <v>1.28</v>
      </c>
      <c r="AG24">
        <f aca="true" t="shared" si="17" ref="AG24:AG43">ROUND((AP24),2)</f>
        <v>0</v>
      </c>
      <c r="AH24">
        <f>((EW24*1.15))</f>
        <v>2.3206999999999995</v>
      </c>
      <c r="AI24">
        <f aca="true" t="shared" si="18" ref="AI24:AI43">((EU24)*1.29)</f>
        <v>0</v>
      </c>
      <c r="AJ24">
        <f aca="true" t="shared" si="19" ref="AJ24:AJ43">ROUND((AS24),2)</f>
        <v>0</v>
      </c>
      <c r="AK24">
        <v>1.11</v>
      </c>
      <c r="AL24">
        <v>0</v>
      </c>
      <c r="AM24">
        <v>0</v>
      </c>
      <c r="AN24">
        <v>0</v>
      </c>
      <c r="AO24">
        <v>1.11</v>
      </c>
      <c r="AP24">
        <v>0</v>
      </c>
      <c r="AQ24">
        <v>2.018</v>
      </c>
      <c r="AR24">
        <v>0</v>
      </c>
      <c r="AS24">
        <v>0</v>
      </c>
      <c r="AT24">
        <v>0</v>
      </c>
      <c r="AU24">
        <v>0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1</v>
      </c>
      <c r="BJ24" t="s">
        <v>17</v>
      </c>
      <c r="BM24">
        <v>1</v>
      </c>
      <c r="BN24">
        <v>0</v>
      </c>
      <c r="BP24">
        <v>0</v>
      </c>
      <c r="BQ24">
        <v>3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0</v>
      </c>
      <c r="CA24">
        <v>0</v>
      </c>
      <c r="CF24">
        <v>0</v>
      </c>
      <c r="CG24">
        <v>0</v>
      </c>
      <c r="CM24">
        <v>0</v>
      </c>
      <c r="CO24">
        <v>0</v>
      </c>
      <c r="CP24">
        <f aca="true" t="shared" si="20" ref="CP24:CP43">(P24+Q24+S24)</f>
        <v>1142.09</v>
      </c>
      <c r="CQ24">
        <f aca="true" t="shared" si="21" ref="CQ24:CQ43">(AC24)*AZ24</f>
        <v>0</v>
      </c>
      <c r="CR24">
        <f aca="true" t="shared" si="22" ref="CR24:CR43">(AD24)*AZ24</f>
        <v>0</v>
      </c>
      <c r="CS24">
        <f aca="true" t="shared" si="23" ref="CS24:CS43">(AE24)*AZ24</f>
        <v>0</v>
      </c>
      <c r="CT24">
        <f aca="true" t="shared" si="24" ref="CT24:CT43">(AF24)*AZ24</f>
        <v>1.28</v>
      </c>
      <c r="CU24">
        <f aca="true" t="shared" si="25" ref="CU24:CU43">AG24</f>
        <v>0</v>
      </c>
      <c r="CV24">
        <f aca="true" t="shared" si="26" ref="CV24:CV43">AH24</f>
        <v>2.3206999999999995</v>
      </c>
      <c r="CW24">
        <f aca="true" t="shared" si="27" ref="CW24:CW43">AI24</f>
        <v>0</v>
      </c>
      <c r="CX24">
        <f aca="true" t="shared" si="28" ref="CX24:CX43">AJ24</f>
        <v>0</v>
      </c>
      <c r="CY24">
        <f>((O24*BZ24)/100)</f>
        <v>0</v>
      </c>
      <c r="CZ24">
        <f>(((X24+O24)*CA24)/100)</f>
        <v>0</v>
      </c>
      <c r="DG24" t="s">
        <v>18</v>
      </c>
      <c r="DI24" t="s">
        <v>18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16</v>
      </c>
      <c r="DW24" t="s">
        <v>16</v>
      </c>
      <c r="DX24">
        <v>1</v>
      </c>
      <c r="EE24">
        <v>3663560</v>
      </c>
      <c r="EF24">
        <v>3</v>
      </c>
      <c r="EG24" t="s">
        <v>19</v>
      </c>
      <c r="EH24">
        <v>0</v>
      </c>
      <c r="EJ24">
        <v>1</v>
      </c>
      <c r="EK24">
        <v>1</v>
      </c>
      <c r="EL24" t="s">
        <v>20</v>
      </c>
      <c r="EQ24">
        <v>0</v>
      </c>
      <c r="ER24">
        <v>1.11</v>
      </c>
      <c r="ES24">
        <v>0</v>
      </c>
      <c r="ET24">
        <v>0</v>
      </c>
      <c r="EU24">
        <v>0</v>
      </c>
      <c r="EV24">
        <v>1.11</v>
      </c>
      <c r="EW24">
        <v>2.018</v>
      </c>
      <c r="EX24">
        <v>0</v>
      </c>
      <c r="EY24">
        <v>0</v>
      </c>
      <c r="EZ24">
        <v>0</v>
      </c>
      <c r="FQ24">
        <v>0</v>
      </c>
      <c r="FR24">
        <f aca="true" t="shared" si="29" ref="FR24:FR43">ROUND(IF(AND(AA24=0,BI24=3),P24,0),2)</f>
        <v>0</v>
      </c>
      <c r="FS24">
        <v>0</v>
      </c>
      <c r="FX24">
        <v>0</v>
      </c>
      <c r="FY24">
        <v>0</v>
      </c>
    </row>
    <row r="25" spans="1:181" ht="12.75">
      <c r="A25">
        <v>17</v>
      </c>
      <c r="B25">
        <v>1</v>
      </c>
      <c r="E25" t="s">
        <v>21</v>
      </c>
      <c r="F25" t="s">
        <v>22</v>
      </c>
      <c r="G25" t="s">
        <v>23</v>
      </c>
      <c r="H25" t="s">
        <v>16</v>
      </c>
      <c r="I25">
        <v>1303.47</v>
      </c>
      <c r="J25">
        <v>0</v>
      </c>
      <c r="O25">
        <f t="shared" si="2"/>
        <v>1733.62</v>
      </c>
      <c r="P25">
        <f t="shared" si="3"/>
        <v>821.19</v>
      </c>
      <c r="Q25">
        <f t="shared" si="4"/>
        <v>0</v>
      </c>
      <c r="R25">
        <f t="shared" si="5"/>
        <v>0</v>
      </c>
      <c r="S25">
        <f t="shared" si="6"/>
        <v>912.43</v>
      </c>
      <c r="T25">
        <f t="shared" si="7"/>
        <v>0</v>
      </c>
      <c r="U25">
        <f t="shared" si="8"/>
        <v>1662.3804645</v>
      </c>
      <c r="V25">
        <f t="shared" si="9"/>
        <v>0</v>
      </c>
      <c r="W25">
        <f t="shared" si="10"/>
        <v>0</v>
      </c>
      <c r="X25">
        <f t="shared" si="11"/>
        <v>0</v>
      </c>
      <c r="Y25">
        <f t="shared" si="12"/>
        <v>0</v>
      </c>
      <c r="AA25">
        <v>0</v>
      </c>
      <c r="AB25">
        <f t="shared" si="13"/>
        <v>1.33</v>
      </c>
      <c r="AC25">
        <f t="shared" si="14"/>
        <v>0.63</v>
      </c>
      <c r="AD25">
        <f t="shared" si="15"/>
        <v>0</v>
      </c>
      <c r="AE25">
        <f t="shared" si="16"/>
        <v>0</v>
      </c>
      <c r="AF25">
        <f>ROUND(((EV25*1.15)),2)</f>
        <v>0.7</v>
      </c>
      <c r="AG25">
        <f t="shared" si="17"/>
        <v>0</v>
      </c>
      <c r="AH25">
        <f>((EW25*1.15))</f>
        <v>1.27535</v>
      </c>
      <c r="AI25">
        <f t="shared" si="18"/>
        <v>0</v>
      </c>
      <c r="AJ25">
        <f t="shared" si="19"/>
        <v>0</v>
      </c>
      <c r="AK25">
        <v>1.24</v>
      </c>
      <c r="AL25">
        <v>0.63</v>
      </c>
      <c r="AM25">
        <v>0</v>
      </c>
      <c r="AN25">
        <v>0</v>
      </c>
      <c r="AO25">
        <v>0.61</v>
      </c>
      <c r="AP25">
        <v>0</v>
      </c>
      <c r="AQ25">
        <v>1.109</v>
      </c>
      <c r="AR25">
        <v>0</v>
      </c>
      <c r="AS25">
        <v>0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3</v>
      </c>
      <c r="BI25">
        <v>4</v>
      </c>
      <c r="BM25">
        <v>0</v>
      </c>
      <c r="BN25">
        <v>0</v>
      </c>
      <c r="BP25">
        <v>0</v>
      </c>
      <c r="BQ25">
        <v>0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0</v>
      </c>
      <c r="CA25">
        <v>0</v>
      </c>
      <c r="CF25">
        <v>0</v>
      </c>
      <c r="CG25">
        <v>0</v>
      </c>
      <c r="CM25">
        <v>0</v>
      </c>
      <c r="CO25">
        <v>0</v>
      </c>
      <c r="CP25">
        <f t="shared" si="20"/>
        <v>1733.62</v>
      </c>
      <c r="CQ25">
        <f t="shared" si="21"/>
        <v>0.63</v>
      </c>
      <c r="CR25">
        <f t="shared" si="22"/>
        <v>0</v>
      </c>
      <c r="CS25">
        <f t="shared" si="23"/>
        <v>0</v>
      </c>
      <c r="CT25">
        <f t="shared" si="24"/>
        <v>0.7</v>
      </c>
      <c r="CU25">
        <f t="shared" si="25"/>
        <v>0</v>
      </c>
      <c r="CV25">
        <f t="shared" si="26"/>
        <v>1.27535</v>
      </c>
      <c r="CW25">
        <f t="shared" si="27"/>
        <v>0</v>
      </c>
      <c r="CX25">
        <f t="shared" si="28"/>
        <v>0</v>
      </c>
      <c r="CY25">
        <f>0</f>
        <v>0</v>
      </c>
      <c r="CZ25">
        <f>0</f>
        <v>0</v>
      </c>
      <c r="DG25" t="s">
        <v>18</v>
      </c>
      <c r="DI25" t="s">
        <v>18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16</v>
      </c>
      <c r="DW25" t="s">
        <v>16</v>
      </c>
      <c r="DX25">
        <v>1</v>
      </c>
      <c r="EE25">
        <v>3663559</v>
      </c>
      <c r="EF25">
        <v>0</v>
      </c>
      <c r="EH25">
        <v>0</v>
      </c>
      <c r="EJ25">
        <v>4</v>
      </c>
      <c r="EK25">
        <v>0</v>
      </c>
      <c r="EL25" t="s">
        <v>24</v>
      </c>
      <c r="EQ25">
        <v>0</v>
      </c>
      <c r="ER25">
        <v>0</v>
      </c>
      <c r="ES25">
        <v>0.63</v>
      </c>
      <c r="ET25">
        <v>0</v>
      </c>
      <c r="EU25">
        <v>0</v>
      </c>
      <c r="EV25">
        <v>0.61</v>
      </c>
      <c r="EW25">
        <v>1.109</v>
      </c>
      <c r="EX25">
        <v>0</v>
      </c>
      <c r="EY25">
        <v>0</v>
      </c>
      <c r="EZ25">
        <v>0</v>
      </c>
      <c r="FQ25">
        <v>0</v>
      </c>
      <c r="FR25">
        <f t="shared" si="29"/>
        <v>0</v>
      </c>
      <c r="FS25">
        <v>0</v>
      </c>
      <c r="FX25">
        <v>0</v>
      </c>
      <c r="FY25">
        <v>0</v>
      </c>
    </row>
    <row r="26" spans="1:181" ht="12.75">
      <c r="A26">
        <v>17</v>
      </c>
      <c r="B26">
        <v>1</v>
      </c>
      <c r="C26">
        <f>ROW(SmtRes!A2)</f>
        <v>2</v>
      </c>
      <c r="D26">
        <f>ROW(EtalonRes!A2)</f>
        <v>2</v>
      </c>
      <c r="E26" t="s">
        <v>25</v>
      </c>
      <c r="F26" t="s">
        <v>26</v>
      </c>
      <c r="G26" t="s">
        <v>27</v>
      </c>
      <c r="H26" t="s">
        <v>28</v>
      </c>
      <c r="I26">
        <v>2.4</v>
      </c>
      <c r="J26">
        <v>0</v>
      </c>
      <c r="O26">
        <f t="shared" si="2"/>
        <v>1.8</v>
      </c>
      <c r="P26">
        <f t="shared" si="3"/>
        <v>0</v>
      </c>
      <c r="Q26">
        <f t="shared" si="4"/>
        <v>0</v>
      </c>
      <c r="R26">
        <f t="shared" si="5"/>
        <v>0</v>
      </c>
      <c r="S26">
        <f t="shared" si="6"/>
        <v>1.8</v>
      </c>
      <c r="T26">
        <f t="shared" si="7"/>
        <v>0</v>
      </c>
      <c r="U26">
        <f t="shared" si="8"/>
        <v>3.2736</v>
      </c>
      <c r="V26">
        <f t="shared" si="9"/>
        <v>0</v>
      </c>
      <c r="W26">
        <f t="shared" si="10"/>
        <v>0</v>
      </c>
      <c r="X26">
        <f t="shared" si="11"/>
        <v>0</v>
      </c>
      <c r="Y26">
        <f t="shared" si="12"/>
        <v>0</v>
      </c>
      <c r="AA26">
        <v>0</v>
      </c>
      <c r="AB26">
        <f t="shared" si="13"/>
        <v>0.75</v>
      </c>
      <c r="AC26">
        <f t="shared" si="14"/>
        <v>0</v>
      </c>
      <c r="AD26">
        <f t="shared" si="15"/>
        <v>0</v>
      </c>
      <c r="AE26">
        <f t="shared" si="16"/>
        <v>0</v>
      </c>
      <c r="AF26">
        <f>ROUND((EV26),2)</f>
        <v>0.75</v>
      </c>
      <c r="AG26">
        <f t="shared" si="17"/>
        <v>0</v>
      </c>
      <c r="AH26">
        <f>(EW26)</f>
        <v>1.364</v>
      </c>
      <c r="AI26">
        <f t="shared" si="18"/>
        <v>0</v>
      </c>
      <c r="AJ26">
        <f t="shared" si="19"/>
        <v>0</v>
      </c>
      <c r="AK26">
        <v>0.75</v>
      </c>
      <c r="AL26">
        <v>0</v>
      </c>
      <c r="AM26">
        <v>0</v>
      </c>
      <c r="AN26">
        <v>0</v>
      </c>
      <c r="AO26">
        <v>0.75</v>
      </c>
      <c r="AP26">
        <v>0</v>
      </c>
      <c r="AQ26">
        <v>1.364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29</v>
      </c>
      <c r="BM26">
        <v>1</v>
      </c>
      <c r="BN26">
        <v>0</v>
      </c>
      <c r="BP26">
        <v>0</v>
      </c>
      <c r="BQ26">
        <v>3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0</v>
      </c>
      <c r="CA26">
        <v>0</v>
      </c>
      <c r="CF26">
        <v>0</v>
      </c>
      <c r="CG26">
        <v>0</v>
      </c>
      <c r="CM26">
        <v>0</v>
      </c>
      <c r="CO26">
        <v>0</v>
      </c>
      <c r="CP26">
        <f t="shared" si="20"/>
        <v>1.8</v>
      </c>
      <c r="CQ26">
        <f t="shared" si="21"/>
        <v>0</v>
      </c>
      <c r="CR26">
        <f t="shared" si="22"/>
        <v>0</v>
      </c>
      <c r="CS26">
        <f t="shared" si="23"/>
        <v>0</v>
      </c>
      <c r="CT26">
        <f t="shared" si="24"/>
        <v>0.75</v>
      </c>
      <c r="CU26">
        <f t="shared" si="25"/>
        <v>0</v>
      </c>
      <c r="CV26">
        <f t="shared" si="26"/>
        <v>1.364</v>
      </c>
      <c r="CW26">
        <f t="shared" si="27"/>
        <v>0</v>
      </c>
      <c r="CX26">
        <f t="shared" si="28"/>
        <v>0</v>
      </c>
      <c r="CY26">
        <f aca="true" t="shared" si="30" ref="CY26:CY41">((O26*BZ26)/100)</f>
        <v>0</v>
      </c>
      <c r="CZ26">
        <f aca="true" t="shared" si="31" ref="CZ26:CZ41">(((X26+O26)*CA26)/100)</f>
        <v>0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1010</v>
      </c>
      <c r="DV26" t="s">
        <v>28</v>
      </c>
      <c r="DW26" t="s">
        <v>28</v>
      </c>
      <c r="DX26">
        <v>10</v>
      </c>
      <c r="EE26">
        <v>3663560</v>
      </c>
      <c r="EF26">
        <v>3</v>
      </c>
      <c r="EG26" t="s">
        <v>19</v>
      </c>
      <c r="EH26">
        <v>0</v>
      </c>
      <c r="EJ26">
        <v>1</v>
      </c>
      <c r="EK26">
        <v>1</v>
      </c>
      <c r="EL26" t="s">
        <v>20</v>
      </c>
      <c r="EQ26">
        <v>0</v>
      </c>
      <c r="ER26">
        <v>0.75</v>
      </c>
      <c r="ES26">
        <v>0</v>
      </c>
      <c r="ET26">
        <v>0</v>
      </c>
      <c r="EU26">
        <v>0</v>
      </c>
      <c r="EV26">
        <v>0.75</v>
      </c>
      <c r="EW26">
        <v>1.364</v>
      </c>
      <c r="EX26">
        <v>0</v>
      </c>
      <c r="EY26">
        <v>0</v>
      </c>
      <c r="EZ26">
        <v>0</v>
      </c>
      <c r="FQ26">
        <v>0</v>
      </c>
      <c r="FR26">
        <f t="shared" si="29"/>
        <v>0</v>
      </c>
      <c r="FS26">
        <v>0</v>
      </c>
      <c r="FX26">
        <v>0</v>
      </c>
      <c r="FY26">
        <v>0</v>
      </c>
    </row>
    <row r="27" spans="1:181" ht="12.75">
      <c r="A27">
        <v>17</v>
      </c>
      <c r="B27">
        <v>1</v>
      </c>
      <c r="C27">
        <f>ROW(SmtRes!A9)</f>
        <v>9</v>
      </c>
      <c r="D27">
        <f>ROW(EtalonRes!A9)</f>
        <v>9</v>
      </c>
      <c r="E27" t="s">
        <v>30</v>
      </c>
      <c r="F27" t="s">
        <v>31</v>
      </c>
      <c r="G27" t="s">
        <v>32</v>
      </c>
      <c r="H27" t="s">
        <v>28</v>
      </c>
      <c r="I27">
        <v>2.4</v>
      </c>
      <c r="J27">
        <v>0</v>
      </c>
      <c r="O27">
        <f t="shared" si="2"/>
        <v>7.75</v>
      </c>
      <c r="P27">
        <f t="shared" si="3"/>
        <v>2.28</v>
      </c>
      <c r="Q27">
        <f t="shared" si="4"/>
        <v>0</v>
      </c>
      <c r="R27">
        <f t="shared" si="5"/>
        <v>0</v>
      </c>
      <c r="S27">
        <f t="shared" si="6"/>
        <v>5.47</v>
      </c>
      <c r="T27">
        <f t="shared" si="7"/>
        <v>0</v>
      </c>
      <c r="U27">
        <f t="shared" si="8"/>
        <v>9.935999999999998</v>
      </c>
      <c r="V27">
        <f t="shared" si="9"/>
        <v>0</v>
      </c>
      <c r="W27">
        <f t="shared" si="10"/>
        <v>0</v>
      </c>
      <c r="X27">
        <f t="shared" si="11"/>
        <v>0</v>
      </c>
      <c r="Y27">
        <f t="shared" si="12"/>
        <v>0</v>
      </c>
      <c r="AA27">
        <v>0</v>
      </c>
      <c r="AB27">
        <f t="shared" si="13"/>
        <v>3.23</v>
      </c>
      <c r="AC27">
        <f t="shared" si="14"/>
        <v>0.95</v>
      </c>
      <c r="AD27">
        <f t="shared" si="15"/>
        <v>0</v>
      </c>
      <c r="AE27">
        <f t="shared" si="16"/>
        <v>0</v>
      </c>
      <c r="AF27">
        <f aca="true" t="shared" si="32" ref="AF27:AF39">ROUND(((EV27*1.15)),2)</f>
        <v>2.28</v>
      </c>
      <c r="AG27">
        <f t="shared" si="17"/>
        <v>0</v>
      </c>
      <c r="AH27">
        <f aca="true" t="shared" si="33" ref="AH27:AH39">((EW27*1.15))</f>
        <v>4.14</v>
      </c>
      <c r="AI27">
        <f t="shared" si="18"/>
        <v>0</v>
      </c>
      <c r="AJ27">
        <f t="shared" si="19"/>
        <v>0</v>
      </c>
      <c r="AK27">
        <v>2.93</v>
      </c>
      <c r="AL27">
        <v>0.95</v>
      </c>
      <c r="AM27">
        <v>0</v>
      </c>
      <c r="AN27">
        <v>0</v>
      </c>
      <c r="AO27">
        <v>1.98</v>
      </c>
      <c r="AP27">
        <v>0</v>
      </c>
      <c r="AQ27">
        <v>3.6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1</v>
      </c>
      <c r="BJ27" t="s">
        <v>33</v>
      </c>
      <c r="BM27">
        <v>1</v>
      </c>
      <c r="BN27">
        <v>0</v>
      </c>
      <c r="BP27">
        <v>0</v>
      </c>
      <c r="BQ27">
        <v>3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0</v>
      </c>
      <c r="CA27">
        <v>0</v>
      </c>
      <c r="CF27">
        <v>0</v>
      </c>
      <c r="CG27">
        <v>0</v>
      </c>
      <c r="CM27">
        <v>0</v>
      </c>
      <c r="CO27">
        <v>0</v>
      </c>
      <c r="CP27">
        <f t="shared" si="20"/>
        <v>7.75</v>
      </c>
      <c r="CQ27">
        <f t="shared" si="21"/>
        <v>0.95</v>
      </c>
      <c r="CR27">
        <f t="shared" si="22"/>
        <v>0</v>
      </c>
      <c r="CS27">
        <f t="shared" si="23"/>
        <v>0</v>
      </c>
      <c r="CT27">
        <f t="shared" si="24"/>
        <v>2.28</v>
      </c>
      <c r="CU27">
        <f t="shared" si="25"/>
        <v>0</v>
      </c>
      <c r="CV27">
        <f t="shared" si="26"/>
        <v>4.14</v>
      </c>
      <c r="CW27">
        <f t="shared" si="27"/>
        <v>0</v>
      </c>
      <c r="CX27">
        <f t="shared" si="28"/>
        <v>0</v>
      </c>
      <c r="CY27">
        <f t="shared" si="30"/>
        <v>0</v>
      </c>
      <c r="CZ27">
        <f t="shared" si="31"/>
        <v>0</v>
      </c>
      <c r="DG27" t="s">
        <v>18</v>
      </c>
      <c r="DI27" t="s">
        <v>18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1010</v>
      </c>
      <c r="DV27" t="s">
        <v>28</v>
      </c>
      <c r="DW27" t="s">
        <v>28</v>
      </c>
      <c r="DX27">
        <v>10</v>
      </c>
      <c r="EE27">
        <v>3663560</v>
      </c>
      <c r="EF27">
        <v>3</v>
      </c>
      <c r="EG27" t="s">
        <v>19</v>
      </c>
      <c r="EH27">
        <v>0</v>
      </c>
      <c r="EJ27">
        <v>1</v>
      </c>
      <c r="EK27">
        <v>1</v>
      </c>
      <c r="EL27" t="s">
        <v>20</v>
      </c>
      <c r="EQ27">
        <v>64</v>
      </c>
      <c r="ER27">
        <v>2.21</v>
      </c>
      <c r="ES27">
        <v>0.95</v>
      </c>
      <c r="ET27">
        <v>0</v>
      </c>
      <c r="EU27">
        <v>0</v>
      </c>
      <c r="EV27">
        <v>1.98</v>
      </c>
      <c r="EW27">
        <v>3.6</v>
      </c>
      <c r="EX27">
        <v>0</v>
      </c>
      <c r="EY27">
        <v>0</v>
      </c>
      <c r="EZ27">
        <v>0</v>
      </c>
      <c r="FQ27">
        <v>0</v>
      </c>
      <c r="FR27">
        <f t="shared" si="29"/>
        <v>0</v>
      </c>
      <c r="FS27">
        <v>0</v>
      </c>
      <c r="FX27">
        <v>0</v>
      </c>
      <c r="FY27">
        <v>0</v>
      </c>
    </row>
    <row r="28" spans="1:181" ht="12.75">
      <c r="A28">
        <v>17</v>
      </c>
      <c r="B28">
        <v>1</v>
      </c>
      <c r="E28" t="s">
        <v>34</v>
      </c>
      <c r="F28" t="s">
        <v>35</v>
      </c>
      <c r="G28" t="s">
        <v>36</v>
      </c>
      <c r="H28" t="s">
        <v>16</v>
      </c>
      <c r="I28">
        <v>244</v>
      </c>
      <c r="J28">
        <v>0</v>
      </c>
      <c r="O28">
        <f t="shared" si="2"/>
        <v>204.96</v>
      </c>
      <c r="P28">
        <f t="shared" si="3"/>
        <v>21.96</v>
      </c>
      <c r="Q28">
        <f t="shared" si="4"/>
        <v>0</v>
      </c>
      <c r="R28">
        <f t="shared" si="5"/>
        <v>0</v>
      </c>
      <c r="S28">
        <f t="shared" si="6"/>
        <v>183</v>
      </c>
      <c r="T28">
        <f t="shared" si="7"/>
        <v>0</v>
      </c>
      <c r="U28">
        <f t="shared" si="8"/>
        <v>331.66919999999993</v>
      </c>
      <c r="V28">
        <f t="shared" si="9"/>
        <v>0</v>
      </c>
      <c r="W28">
        <f t="shared" si="10"/>
        <v>0</v>
      </c>
      <c r="X28">
        <f t="shared" si="11"/>
        <v>0</v>
      </c>
      <c r="Y28">
        <f t="shared" si="12"/>
        <v>0</v>
      </c>
      <c r="AA28">
        <v>0</v>
      </c>
      <c r="AB28">
        <f t="shared" si="13"/>
        <v>0.84</v>
      </c>
      <c r="AC28">
        <f t="shared" si="14"/>
        <v>0.09</v>
      </c>
      <c r="AD28">
        <f t="shared" si="15"/>
        <v>0</v>
      </c>
      <c r="AE28">
        <f t="shared" si="16"/>
        <v>0</v>
      </c>
      <c r="AF28">
        <f t="shared" si="32"/>
        <v>0.75</v>
      </c>
      <c r="AG28">
        <f t="shared" si="17"/>
        <v>0</v>
      </c>
      <c r="AH28">
        <f t="shared" si="33"/>
        <v>1.3592999999999997</v>
      </c>
      <c r="AI28">
        <f t="shared" si="18"/>
        <v>0</v>
      </c>
      <c r="AJ28">
        <f t="shared" si="19"/>
        <v>0</v>
      </c>
      <c r="AK28">
        <v>0.74</v>
      </c>
      <c r="AL28">
        <v>0.09</v>
      </c>
      <c r="AM28">
        <v>0</v>
      </c>
      <c r="AN28">
        <v>0</v>
      </c>
      <c r="AO28">
        <v>0.65</v>
      </c>
      <c r="AP28">
        <v>0</v>
      </c>
      <c r="AQ28">
        <v>1.182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37</v>
      </c>
      <c r="BM28">
        <v>1</v>
      </c>
      <c r="BN28">
        <v>0</v>
      </c>
      <c r="BP28">
        <v>0</v>
      </c>
      <c r="BQ28">
        <v>3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0</v>
      </c>
      <c r="CA28">
        <v>0</v>
      </c>
      <c r="CF28">
        <v>0</v>
      </c>
      <c r="CG28">
        <v>0</v>
      </c>
      <c r="CM28">
        <v>0</v>
      </c>
      <c r="CO28">
        <v>0</v>
      </c>
      <c r="CP28">
        <f t="shared" si="20"/>
        <v>204.96</v>
      </c>
      <c r="CQ28">
        <f t="shared" si="21"/>
        <v>0.09</v>
      </c>
      <c r="CR28">
        <f t="shared" si="22"/>
        <v>0</v>
      </c>
      <c r="CS28">
        <f t="shared" si="23"/>
        <v>0</v>
      </c>
      <c r="CT28">
        <f t="shared" si="24"/>
        <v>0.75</v>
      </c>
      <c r="CU28">
        <f t="shared" si="25"/>
        <v>0</v>
      </c>
      <c r="CV28">
        <f t="shared" si="26"/>
        <v>1.3592999999999997</v>
      </c>
      <c r="CW28">
        <f t="shared" si="27"/>
        <v>0</v>
      </c>
      <c r="CX28">
        <f t="shared" si="28"/>
        <v>0</v>
      </c>
      <c r="CY28">
        <f t="shared" si="30"/>
        <v>0</v>
      </c>
      <c r="CZ28">
        <f t="shared" si="31"/>
        <v>0</v>
      </c>
      <c r="DG28" t="s">
        <v>18</v>
      </c>
      <c r="DI28" t="s">
        <v>18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1005</v>
      </c>
      <c r="DV28" t="s">
        <v>16</v>
      </c>
      <c r="DW28" t="s">
        <v>16</v>
      </c>
      <c r="DX28">
        <v>1</v>
      </c>
      <c r="EE28">
        <v>3663560</v>
      </c>
      <c r="EF28">
        <v>3</v>
      </c>
      <c r="EG28" t="s">
        <v>19</v>
      </c>
      <c r="EH28">
        <v>0</v>
      </c>
      <c r="EJ28">
        <v>1</v>
      </c>
      <c r="EK28">
        <v>1</v>
      </c>
      <c r="EL28" t="s">
        <v>20</v>
      </c>
      <c r="EQ28">
        <v>0</v>
      </c>
      <c r="ER28">
        <v>0.74</v>
      </c>
      <c r="ES28">
        <v>0.09</v>
      </c>
      <c r="ET28">
        <v>0</v>
      </c>
      <c r="EU28">
        <v>0</v>
      </c>
      <c r="EV28">
        <v>0.65</v>
      </c>
      <c r="EW28">
        <v>1.182</v>
      </c>
      <c r="EX28">
        <v>0</v>
      </c>
      <c r="EY28">
        <v>0</v>
      </c>
      <c r="EZ28">
        <v>0</v>
      </c>
      <c r="FQ28">
        <v>0</v>
      </c>
      <c r="FR28">
        <f t="shared" si="29"/>
        <v>0</v>
      </c>
      <c r="FS28">
        <v>0</v>
      </c>
      <c r="FX28">
        <v>0</v>
      </c>
      <c r="FY28">
        <v>0</v>
      </c>
    </row>
    <row r="29" spans="1:181" ht="12.75">
      <c r="A29">
        <v>17</v>
      </c>
      <c r="B29">
        <v>1</v>
      </c>
      <c r="E29" t="s">
        <v>38</v>
      </c>
      <c r="F29" t="s">
        <v>39</v>
      </c>
      <c r="G29" t="s">
        <v>40</v>
      </c>
      <c r="H29" t="s">
        <v>16</v>
      </c>
      <c r="I29">
        <v>80</v>
      </c>
      <c r="J29">
        <v>0</v>
      </c>
      <c r="O29">
        <f t="shared" si="2"/>
        <v>84</v>
      </c>
      <c r="P29">
        <f t="shared" si="3"/>
        <v>8.8</v>
      </c>
      <c r="Q29">
        <f t="shared" si="4"/>
        <v>0</v>
      </c>
      <c r="R29">
        <f t="shared" si="5"/>
        <v>0</v>
      </c>
      <c r="S29">
        <f t="shared" si="6"/>
        <v>75.2</v>
      </c>
      <c r="T29">
        <f t="shared" si="7"/>
        <v>0</v>
      </c>
      <c r="U29">
        <f t="shared" si="8"/>
        <v>137.07999999999998</v>
      </c>
      <c r="V29">
        <f t="shared" si="9"/>
        <v>0</v>
      </c>
      <c r="W29">
        <f t="shared" si="10"/>
        <v>0</v>
      </c>
      <c r="X29">
        <f t="shared" si="11"/>
        <v>0</v>
      </c>
      <c r="Y29">
        <f t="shared" si="12"/>
        <v>0</v>
      </c>
      <c r="AA29">
        <v>0</v>
      </c>
      <c r="AB29">
        <f t="shared" si="13"/>
        <v>1.05</v>
      </c>
      <c r="AC29">
        <f t="shared" si="14"/>
        <v>0.11</v>
      </c>
      <c r="AD29">
        <f t="shared" si="15"/>
        <v>0</v>
      </c>
      <c r="AE29">
        <f t="shared" si="16"/>
        <v>0</v>
      </c>
      <c r="AF29">
        <f t="shared" si="32"/>
        <v>0.94</v>
      </c>
      <c r="AG29">
        <f t="shared" si="17"/>
        <v>0</v>
      </c>
      <c r="AH29">
        <f t="shared" si="33"/>
        <v>1.7134999999999998</v>
      </c>
      <c r="AI29">
        <f t="shared" si="18"/>
        <v>0</v>
      </c>
      <c r="AJ29">
        <f t="shared" si="19"/>
        <v>0</v>
      </c>
      <c r="AK29">
        <v>0.93</v>
      </c>
      <c r="AL29">
        <v>0.11</v>
      </c>
      <c r="AM29">
        <v>0</v>
      </c>
      <c r="AN29">
        <v>0</v>
      </c>
      <c r="AO29">
        <v>0.82</v>
      </c>
      <c r="AP29">
        <v>0</v>
      </c>
      <c r="AQ29">
        <v>1.49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41</v>
      </c>
      <c r="BM29">
        <v>1</v>
      </c>
      <c r="BN29">
        <v>0</v>
      </c>
      <c r="BP29">
        <v>0</v>
      </c>
      <c r="BQ29">
        <v>3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0</v>
      </c>
      <c r="CA29">
        <v>0</v>
      </c>
      <c r="CF29">
        <v>0</v>
      </c>
      <c r="CG29">
        <v>0</v>
      </c>
      <c r="CM29">
        <v>0</v>
      </c>
      <c r="CO29">
        <v>0</v>
      </c>
      <c r="CP29">
        <f t="shared" si="20"/>
        <v>84</v>
      </c>
      <c r="CQ29">
        <f t="shared" si="21"/>
        <v>0.11</v>
      </c>
      <c r="CR29">
        <f t="shared" si="22"/>
        <v>0</v>
      </c>
      <c r="CS29">
        <f t="shared" si="23"/>
        <v>0</v>
      </c>
      <c r="CT29">
        <f t="shared" si="24"/>
        <v>0.94</v>
      </c>
      <c r="CU29">
        <f t="shared" si="25"/>
        <v>0</v>
      </c>
      <c r="CV29">
        <f t="shared" si="26"/>
        <v>1.7134999999999998</v>
      </c>
      <c r="CW29">
        <f t="shared" si="27"/>
        <v>0</v>
      </c>
      <c r="CX29">
        <f t="shared" si="28"/>
        <v>0</v>
      </c>
      <c r="CY29">
        <f t="shared" si="30"/>
        <v>0</v>
      </c>
      <c r="CZ29">
        <f t="shared" si="31"/>
        <v>0</v>
      </c>
      <c r="DG29" t="s">
        <v>18</v>
      </c>
      <c r="DI29" t="s">
        <v>18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1005</v>
      </c>
      <c r="DV29" t="s">
        <v>16</v>
      </c>
      <c r="DW29" t="s">
        <v>16</v>
      </c>
      <c r="DX29">
        <v>1</v>
      </c>
      <c r="EE29">
        <v>3663560</v>
      </c>
      <c r="EF29">
        <v>3</v>
      </c>
      <c r="EG29" t="s">
        <v>19</v>
      </c>
      <c r="EH29">
        <v>0</v>
      </c>
      <c r="EJ29">
        <v>1</v>
      </c>
      <c r="EK29">
        <v>1</v>
      </c>
      <c r="EL29" t="s">
        <v>20</v>
      </c>
      <c r="EQ29">
        <v>0</v>
      </c>
      <c r="ER29">
        <v>0.9</v>
      </c>
      <c r="ES29">
        <v>0.11</v>
      </c>
      <c r="ET29">
        <v>0</v>
      </c>
      <c r="EU29">
        <v>0</v>
      </c>
      <c r="EV29">
        <v>0.82</v>
      </c>
      <c r="EW29">
        <v>1.49</v>
      </c>
      <c r="EX29">
        <v>0</v>
      </c>
      <c r="EY29">
        <v>0</v>
      </c>
      <c r="EZ29">
        <v>0</v>
      </c>
      <c r="FQ29">
        <v>0</v>
      </c>
      <c r="FR29">
        <f t="shared" si="29"/>
        <v>0</v>
      </c>
      <c r="FS29">
        <v>0</v>
      </c>
      <c r="FX29">
        <v>0</v>
      </c>
      <c r="FY29">
        <v>0</v>
      </c>
    </row>
    <row r="30" spans="1:181" ht="12.75">
      <c r="A30">
        <v>17</v>
      </c>
      <c r="B30">
        <v>1</v>
      </c>
      <c r="E30" t="s">
        <v>42</v>
      </c>
      <c r="F30" t="s">
        <v>43</v>
      </c>
      <c r="G30" t="s">
        <v>44</v>
      </c>
      <c r="H30" t="s">
        <v>16</v>
      </c>
      <c r="I30">
        <v>342</v>
      </c>
      <c r="J30">
        <v>0</v>
      </c>
      <c r="O30">
        <f t="shared" si="2"/>
        <v>129.96</v>
      </c>
      <c r="P30">
        <f t="shared" si="3"/>
        <v>17.1</v>
      </c>
      <c r="Q30">
        <f t="shared" si="4"/>
        <v>0</v>
      </c>
      <c r="R30">
        <f t="shared" si="5"/>
        <v>0</v>
      </c>
      <c r="S30">
        <f t="shared" si="6"/>
        <v>112.86</v>
      </c>
      <c r="T30">
        <f t="shared" si="7"/>
        <v>0</v>
      </c>
      <c r="U30">
        <f t="shared" si="8"/>
        <v>207.26909999999998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2"/>
        <v>0</v>
      </c>
      <c r="AA30">
        <v>0</v>
      </c>
      <c r="AB30">
        <f t="shared" si="13"/>
        <v>0.38</v>
      </c>
      <c r="AC30">
        <f t="shared" si="14"/>
        <v>0.05</v>
      </c>
      <c r="AD30">
        <f t="shared" si="15"/>
        <v>0</v>
      </c>
      <c r="AE30">
        <f t="shared" si="16"/>
        <v>0</v>
      </c>
      <c r="AF30">
        <f t="shared" si="32"/>
        <v>0.33</v>
      </c>
      <c r="AG30">
        <f t="shared" si="17"/>
        <v>0</v>
      </c>
      <c r="AH30">
        <f t="shared" si="33"/>
        <v>0.60605</v>
      </c>
      <c r="AI30">
        <f t="shared" si="18"/>
        <v>0</v>
      </c>
      <c r="AJ30">
        <f t="shared" si="19"/>
        <v>0</v>
      </c>
      <c r="AK30">
        <v>0.34</v>
      </c>
      <c r="AL30">
        <v>0.05</v>
      </c>
      <c r="AM30">
        <v>0</v>
      </c>
      <c r="AN30">
        <v>0</v>
      </c>
      <c r="AO30">
        <v>0.29</v>
      </c>
      <c r="AP30">
        <v>0</v>
      </c>
      <c r="AQ30">
        <v>0.527</v>
      </c>
      <c r="AR30">
        <v>0</v>
      </c>
      <c r="AS30">
        <v>0</v>
      </c>
      <c r="AT30">
        <v>0</v>
      </c>
      <c r="AU30">
        <v>0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45</v>
      </c>
      <c r="BM30">
        <v>1</v>
      </c>
      <c r="BN30">
        <v>0</v>
      </c>
      <c r="BP30">
        <v>0</v>
      </c>
      <c r="BQ30">
        <v>3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CP30">
        <f t="shared" si="20"/>
        <v>129.96</v>
      </c>
      <c r="CQ30">
        <f t="shared" si="21"/>
        <v>0.05</v>
      </c>
      <c r="CR30">
        <f t="shared" si="22"/>
        <v>0</v>
      </c>
      <c r="CS30">
        <f t="shared" si="23"/>
        <v>0</v>
      </c>
      <c r="CT30">
        <f t="shared" si="24"/>
        <v>0.33</v>
      </c>
      <c r="CU30">
        <f t="shared" si="25"/>
        <v>0</v>
      </c>
      <c r="CV30">
        <f t="shared" si="26"/>
        <v>0.60605</v>
      </c>
      <c r="CW30">
        <f t="shared" si="27"/>
        <v>0</v>
      </c>
      <c r="CX30">
        <f t="shared" si="28"/>
        <v>0</v>
      </c>
      <c r="CY30">
        <f t="shared" si="30"/>
        <v>0</v>
      </c>
      <c r="CZ30">
        <f t="shared" si="31"/>
        <v>0</v>
      </c>
      <c r="DG30" t="s">
        <v>18</v>
      </c>
      <c r="DI30" t="s">
        <v>18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1005</v>
      </c>
      <c r="DV30" t="s">
        <v>16</v>
      </c>
      <c r="DW30" t="s">
        <v>16</v>
      </c>
      <c r="DX30">
        <v>1</v>
      </c>
      <c r="EE30">
        <v>3663560</v>
      </c>
      <c r="EF30">
        <v>3</v>
      </c>
      <c r="EG30" t="s">
        <v>19</v>
      </c>
      <c r="EH30">
        <v>0</v>
      </c>
      <c r="EJ30">
        <v>1</v>
      </c>
      <c r="EK30">
        <v>1</v>
      </c>
      <c r="EL30" t="s">
        <v>20</v>
      </c>
      <c r="EQ30">
        <v>0</v>
      </c>
      <c r="ER30">
        <v>0.34</v>
      </c>
      <c r="ES30">
        <v>0.05</v>
      </c>
      <c r="ET30">
        <v>0</v>
      </c>
      <c r="EU30">
        <v>0</v>
      </c>
      <c r="EV30">
        <v>0.29</v>
      </c>
      <c r="EW30">
        <v>0.527</v>
      </c>
      <c r="EX30">
        <v>0</v>
      </c>
      <c r="EY30">
        <v>0</v>
      </c>
      <c r="EZ30">
        <v>0</v>
      </c>
      <c r="FQ30">
        <v>0</v>
      </c>
      <c r="FR30">
        <f t="shared" si="29"/>
        <v>0</v>
      </c>
      <c r="FS30">
        <v>0</v>
      </c>
      <c r="FX30">
        <v>0</v>
      </c>
      <c r="FY30">
        <v>0</v>
      </c>
    </row>
    <row r="31" spans="1:181" ht="12.75">
      <c r="A31">
        <v>17</v>
      </c>
      <c r="B31">
        <v>1</v>
      </c>
      <c r="E31" t="s">
        <v>46</v>
      </c>
      <c r="F31" t="s">
        <v>47</v>
      </c>
      <c r="G31" t="s">
        <v>48</v>
      </c>
      <c r="H31" t="s">
        <v>16</v>
      </c>
      <c r="I31">
        <v>716</v>
      </c>
      <c r="J31">
        <v>0</v>
      </c>
      <c r="O31">
        <f t="shared" si="2"/>
        <v>214.8</v>
      </c>
      <c r="P31">
        <f t="shared" si="3"/>
        <v>35.8</v>
      </c>
      <c r="Q31">
        <f t="shared" si="4"/>
        <v>0</v>
      </c>
      <c r="R31">
        <f t="shared" si="5"/>
        <v>0</v>
      </c>
      <c r="S31">
        <f t="shared" si="6"/>
        <v>179</v>
      </c>
      <c r="T31">
        <f t="shared" si="7"/>
        <v>0</v>
      </c>
      <c r="U31">
        <f t="shared" si="8"/>
        <v>329.35999999999996</v>
      </c>
      <c r="V31">
        <f t="shared" si="9"/>
        <v>0</v>
      </c>
      <c r="W31">
        <f t="shared" si="10"/>
        <v>0</v>
      </c>
      <c r="X31">
        <f t="shared" si="11"/>
        <v>0</v>
      </c>
      <c r="Y31">
        <f t="shared" si="12"/>
        <v>0</v>
      </c>
      <c r="AA31">
        <v>0</v>
      </c>
      <c r="AB31">
        <f t="shared" si="13"/>
        <v>0.3</v>
      </c>
      <c r="AC31">
        <f t="shared" si="14"/>
        <v>0.05</v>
      </c>
      <c r="AD31">
        <f t="shared" si="15"/>
        <v>0</v>
      </c>
      <c r="AE31">
        <f t="shared" si="16"/>
        <v>0</v>
      </c>
      <c r="AF31">
        <f t="shared" si="32"/>
        <v>0.25</v>
      </c>
      <c r="AG31">
        <f t="shared" si="17"/>
        <v>0</v>
      </c>
      <c r="AH31">
        <f t="shared" si="33"/>
        <v>0.45999999999999996</v>
      </c>
      <c r="AI31">
        <f t="shared" si="18"/>
        <v>0</v>
      </c>
      <c r="AJ31">
        <f t="shared" si="19"/>
        <v>0</v>
      </c>
      <c r="AK31">
        <v>0.27</v>
      </c>
      <c r="AL31">
        <v>0.05</v>
      </c>
      <c r="AM31">
        <v>0</v>
      </c>
      <c r="AN31">
        <v>0</v>
      </c>
      <c r="AO31">
        <v>0.22</v>
      </c>
      <c r="AP31">
        <v>0</v>
      </c>
      <c r="AQ31">
        <v>0.4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49</v>
      </c>
      <c r="BM31">
        <v>1</v>
      </c>
      <c r="BN31">
        <v>0</v>
      </c>
      <c r="BP31">
        <v>0</v>
      </c>
      <c r="BQ31">
        <v>3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0</v>
      </c>
      <c r="CA31">
        <v>0</v>
      </c>
      <c r="CF31">
        <v>0</v>
      </c>
      <c r="CG31">
        <v>0</v>
      </c>
      <c r="CM31">
        <v>0</v>
      </c>
      <c r="CO31">
        <v>0</v>
      </c>
      <c r="CP31">
        <f t="shared" si="20"/>
        <v>214.8</v>
      </c>
      <c r="CQ31">
        <f t="shared" si="21"/>
        <v>0.05</v>
      </c>
      <c r="CR31">
        <f t="shared" si="22"/>
        <v>0</v>
      </c>
      <c r="CS31">
        <f t="shared" si="23"/>
        <v>0</v>
      </c>
      <c r="CT31">
        <f t="shared" si="24"/>
        <v>0.25</v>
      </c>
      <c r="CU31">
        <f t="shared" si="25"/>
        <v>0</v>
      </c>
      <c r="CV31">
        <f t="shared" si="26"/>
        <v>0.45999999999999996</v>
      </c>
      <c r="CW31">
        <f t="shared" si="27"/>
        <v>0</v>
      </c>
      <c r="CX31">
        <f t="shared" si="28"/>
        <v>0</v>
      </c>
      <c r="CY31">
        <f t="shared" si="30"/>
        <v>0</v>
      </c>
      <c r="CZ31">
        <f t="shared" si="31"/>
        <v>0</v>
      </c>
      <c r="DG31" t="s">
        <v>18</v>
      </c>
      <c r="DI31" t="s">
        <v>18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1005</v>
      </c>
      <c r="DV31" t="s">
        <v>16</v>
      </c>
      <c r="DW31" t="s">
        <v>16</v>
      </c>
      <c r="DX31">
        <v>1</v>
      </c>
      <c r="EE31">
        <v>3663560</v>
      </c>
      <c r="EF31">
        <v>3</v>
      </c>
      <c r="EG31" t="s">
        <v>19</v>
      </c>
      <c r="EH31">
        <v>0</v>
      </c>
      <c r="EJ31">
        <v>1</v>
      </c>
      <c r="EK31">
        <v>1</v>
      </c>
      <c r="EL31" t="s">
        <v>20</v>
      </c>
      <c r="EQ31">
        <v>0</v>
      </c>
      <c r="ER31">
        <v>0.27</v>
      </c>
      <c r="ES31">
        <v>0.05</v>
      </c>
      <c r="ET31">
        <v>0</v>
      </c>
      <c r="EU31">
        <v>0</v>
      </c>
      <c r="EV31">
        <v>0.22</v>
      </c>
      <c r="EW31">
        <v>0.4</v>
      </c>
      <c r="EX31">
        <v>0</v>
      </c>
      <c r="EY31">
        <v>0</v>
      </c>
      <c r="EZ31">
        <v>0</v>
      </c>
      <c r="FQ31">
        <v>0</v>
      </c>
      <c r="FR31">
        <f t="shared" si="29"/>
        <v>0</v>
      </c>
      <c r="FS31">
        <v>0</v>
      </c>
      <c r="FX31">
        <v>0</v>
      </c>
      <c r="FY31">
        <v>0</v>
      </c>
    </row>
    <row r="32" spans="1:181" ht="12.75">
      <c r="A32">
        <v>17</v>
      </c>
      <c r="B32">
        <v>1</v>
      </c>
      <c r="E32" t="s">
        <v>50</v>
      </c>
      <c r="F32" t="s">
        <v>51</v>
      </c>
      <c r="G32" t="s">
        <v>52</v>
      </c>
      <c r="H32" t="s">
        <v>16</v>
      </c>
      <c r="I32">
        <v>80</v>
      </c>
      <c r="J32">
        <v>0</v>
      </c>
      <c r="O32">
        <f t="shared" si="2"/>
        <v>228.8</v>
      </c>
      <c r="P32">
        <f t="shared" si="3"/>
        <v>40</v>
      </c>
      <c r="Q32">
        <f t="shared" si="4"/>
        <v>0</v>
      </c>
      <c r="R32">
        <f t="shared" si="5"/>
        <v>0</v>
      </c>
      <c r="S32">
        <f t="shared" si="6"/>
        <v>188.8</v>
      </c>
      <c r="T32">
        <f t="shared" si="7"/>
        <v>0</v>
      </c>
      <c r="U32">
        <f t="shared" si="8"/>
        <v>342.88399999999996</v>
      </c>
      <c r="V32">
        <f t="shared" si="9"/>
        <v>0</v>
      </c>
      <c r="W32">
        <f t="shared" si="10"/>
        <v>0</v>
      </c>
      <c r="X32">
        <f t="shared" si="11"/>
        <v>0</v>
      </c>
      <c r="Y32">
        <f t="shared" si="12"/>
        <v>0</v>
      </c>
      <c r="AA32">
        <v>0</v>
      </c>
      <c r="AB32">
        <f t="shared" si="13"/>
        <v>2.86</v>
      </c>
      <c r="AC32">
        <f t="shared" si="14"/>
        <v>0.5</v>
      </c>
      <c r="AD32">
        <f t="shared" si="15"/>
        <v>0</v>
      </c>
      <c r="AE32">
        <f t="shared" si="16"/>
        <v>0</v>
      </c>
      <c r="AF32">
        <f t="shared" si="32"/>
        <v>2.36</v>
      </c>
      <c r="AG32">
        <f t="shared" si="17"/>
        <v>0</v>
      </c>
      <c r="AH32">
        <f t="shared" si="33"/>
        <v>4.2860499999999995</v>
      </c>
      <c r="AI32">
        <f t="shared" si="18"/>
        <v>0</v>
      </c>
      <c r="AJ32">
        <f t="shared" si="19"/>
        <v>0</v>
      </c>
      <c r="AK32">
        <v>2.55</v>
      </c>
      <c r="AL32">
        <v>0.5</v>
      </c>
      <c r="AM32">
        <v>0</v>
      </c>
      <c r="AN32">
        <v>0</v>
      </c>
      <c r="AO32">
        <v>2.05</v>
      </c>
      <c r="AP32">
        <v>0</v>
      </c>
      <c r="AQ32">
        <v>3.727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53</v>
      </c>
      <c r="BM32">
        <v>1</v>
      </c>
      <c r="BN32">
        <v>0</v>
      </c>
      <c r="BP32">
        <v>0</v>
      </c>
      <c r="BQ32">
        <v>3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0</v>
      </c>
      <c r="CA32">
        <v>0</v>
      </c>
      <c r="CF32">
        <v>0</v>
      </c>
      <c r="CG32">
        <v>0</v>
      </c>
      <c r="CM32">
        <v>0</v>
      </c>
      <c r="CO32">
        <v>0</v>
      </c>
      <c r="CP32">
        <f t="shared" si="20"/>
        <v>228.8</v>
      </c>
      <c r="CQ32">
        <f t="shared" si="21"/>
        <v>0.5</v>
      </c>
      <c r="CR32">
        <f t="shared" si="22"/>
        <v>0</v>
      </c>
      <c r="CS32">
        <f t="shared" si="23"/>
        <v>0</v>
      </c>
      <c r="CT32">
        <f t="shared" si="24"/>
        <v>2.36</v>
      </c>
      <c r="CU32">
        <f t="shared" si="25"/>
        <v>0</v>
      </c>
      <c r="CV32">
        <f t="shared" si="26"/>
        <v>4.2860499999999995</v>
      </c>
      <c r="CW32">
        <f t="shared" si="27"/>
        <v>0</v>
      </c>
      <c r="CX32">
        <f t="shared" si="28"/>
        <v>0</v>
      </c>
      <c r="CY32">
        <f t="shared" si="30"/>
        <v>0</v>
      </c>
      <c r="CZ32">
        <f t="shared" si="31"/>
        <v>0</v>
      </c>
      <c r="DG32" t="s">
        <v>18</v>
      </c>
      <c r="DI32" t="s">
        <v>18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1005</v>
      </c>
      <c r="DV32" t="s">
        <v>16</v>
      </c>
      <c r="DW32" t="s">
        <v>16</v>
      </c>
      <c r="DX32">
        <v>1</v>
      </c>
      <c r="EE32">
        <v>3663560</v>
      </c>
      <c r="EF32">
        <v>3</v>
      </c>
      <c r="EG32" t="s">
        <v>19</v>
      </c>
      <c r="EH32">
        <v>0</v>
      </c>
      <c r="EJ32">
        <v>1</v>
      </c>
      <c r="EK32">
        <v>1</v>
      </c>
      <c r="EL32" t="s">
        <v>20</v>
      </c>
      <c r="EQ32">
        <v>0</v>
      </c>
      <c r="ER32">
        <v>2.49</v>
      </c>
      <c r="ES32">
        <v>0.5</v>
      </c>
      <c r="ET32">
        <v>0</v>
      </c>
      <c r="EU32">
        <v>0</v>
      </c>
      <c r="EV32">
        <v>2.05</v>
      </c>
      <c r="EW32">
        <v>3.727</v>
      </c>
      <c r="EX32">
        <v>0</v>
      </c>
      <c r="EY32">
        <v>0</v>
      </c>
      <c r="EZ32">
        <v>0</v>
      </c>
      <c r="FQ32">
        <v>0</v>
      </c>
      <c r="FR32">
        <f t="shared" si="29"/>
        <v>0</v>
      </c>
      <c r="FS32">
        <v>0</v>
      </c>
      <c r="FX32">
        <v>0</v>
      </c>
      <c r="FY32">
        <v>0</v>
      </c>
    </row>
    <row r="33" spans="1:181" ht="12.75">
      <c r="A33">
        <v>17</v>
      </c>
      <c r="B33">
        <v>1</v>
      </c>
      <c r="E33" t="s">
        <v>54</v>
      </c>
      <c r="F33" t="s">
        <v>55</v>
      </c>
      <c r="G33" t="s">
        <v>56</v>
      </c>
      <c r="H33" t="s">
        <v>16</v>
      </c>
      <c r="I33">
        <v>0</v>
      </c>
      <c r="J33">
        <v>0</v>
      </c>
      <c r="O33">
        <f t="shared" si="2"/>
        <v>0</v>
      </c>
      <c r="P33">
        <f t="shared" si="3"/>
        <v>0</v>
      </c>
      <c r="Q33">
        <f t="shared" si="4"/>
        <v>0</v>
      </c>
      <c r="R33">
        <f t="shared" si="5"/>
        <v>0</v>
      </c>
      <c r="S33">
        <f t="shared" si="6"/>
        <v>0</v>
      </c>
      <c r="T33">
        <f t="shared" si="7"/>
        <v>0</v>
      </c>
      <c r="U33">
        <f t="shared" si="8"/>
        <v>0</v>
      </c>
      <c r="V33">
        <f t="shared" si="9"/>
        <v>0</v>
      </c>
      <c r="W33">
        <f t="shared" si="10"/>
        <v>0</v>
      </c>
      <c r="X33">
        <f t="shared" si="11"/>
        <v>0</v>
      </c>
      <c r="Y33">
        <f t="shared" si="12"/>
        <v>0</v>
      </c>
      <c r="AA33">
        <v>0</v>
      </c>
      <c r="AB33">
        <f t="shared" si="13"/>
        <v>0.3</v>
      </c>
      <c r="AC33">
        <f t="shared" si="14"/>
        <v>0</v>
      </c>
      <c r="AD33">
        <f t="shared" si="15"/>
        <v>0</v>
      </c>
      <c r="AE33">
        <f t="shared" si="16"/>
        <v>0</v>
      </c>
      <c r="AF33">
        <f t="shared" si="32"/>
        <v>0.3</v>
      </c>
      <c r="AG33">
        <f t="shared" si="17"/>
        <v>0</v>
      </c>
      <c r="AH33">
        <f t="shared" si="33"/>
        <v>0.5439499999999999</v>
      </c>
      <c r="AI33">
        <f t="shared" si="18"/>
        <v>0</v>
      </c>
      <c r="AJ33">
        <f t="shared" si="19"/>
        <v>0</v>
      </c>
      <c r="AK33">
        <v>0.26</v>
      </c>
      <c r="AL33">
        <v>0</v>
      </c>
      <c r="AM33">
        <v>0</v>
      </c>
      <c r="AN33">
        <v>0</v>
      </c>
      <c r="AO33">
        <v>0.26</v>
      </c>
      <c r="AP33">
        <v>0</v>
      </c>
      <c r="AQ33">
        <v>0.473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1</v>
      </c>
      <c r="BJ33" t="s">
        <v>57</v>
      </c>
      <c r="BM33">
        <v>1</v>
      </c>
      <c r="BN33">
        <v>0</v>
      </c>
      <c r="BP33">
        <v>0</v>
      </c>
      <c r="BQ33">
        <v>3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0</v>
      </c>
      <c r="CA33">
        <v>0</v>
      </c>
      <c r="CF33">
        <v>0</v>
      </c>
      <c r="CG33">
        <v>0</v>
      </c>
      <c r="CM33">
        <v>0</v>
      </c>
      <c r="CO33">
        <v>0</v>
      </c>
      <c r="CP33">
        <f t="shared" si="20"/>
        <v>0</v>
      </c>
      <c r="CQ33">
        <f t="shared" si="21"/>
        <v>0</v>
      </c>
      <c r="CR33">
        <f t="shared" si="22"/>
        <v>0</v>
      </c>
      <c r="CS33">
        <f t="shared" si="23"/>
        <v>0</v>
      </c>
      <c r="CT33">
        <f t="shared" si="24"/>
        <v>0.3</v>
      </c>
      <c r="CU33">
        <f t="shared" si="25"/>
        <v>0</v>
      </c>
      <c r="CV33">
        <f t="shared" si="26"/>
        <v>0.5439499999999999</v>
      </c>
      <c r="CW33">
        <f t="shared" si="27"/>
        <v>0</v>
      </c>
      <c r="CX33">
        <f t="shared" si="28"/>
        <v>0</v>
      </c>
      <c r="CY33">
        <f t="shared" si="30"/>
        <v>0</v>
      </c>
      <c r="CZ33">
        <f t="shared" si="31"/>
        <v>0</v>
      </c>
      <c r="DG33" t="s">
        <v>18</v>
      </c>
      <c r="DI33" t="s">
        <v>18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1005</v>
      </c>
      <c r="DV33" t="s">
        <v>16</v>
      </c>
      <c r="DW33" t="s">
        <v>16</v>
      </c>
      <c r="DX33">
        <v>1</v>
      </c>
      <c r="EE33">
        <v>3663560</v>
      </c>
      <c r="EF33">
        <v>3</v>
      </c>
      <c r="EG33" t="s">
        <v>19</v>
      </c>
      <c r="EH33">
        <v>0</v>
      </c>
      <c r="EJ33">
        <v>1</v>
      </c>
      <c r="EK33">
        <v>1</v>
      </c>
      <c r="EL33" t="s">
        <v>20</v>
      </c>
      <c r="EQ33">
        <v>0</v>
      </c>
      <c r="ER33">
        <v>0.26</v>
      </c>
      <c r="ES33">
        <v>0</v>
      </c>
      <c r="ET33">
        <v>0</v>
      </c>
      <c r="EU33">
        <v>0</v>
      </c>
      <c r="EV33">
        <v>0.26</v>
      </c>
      <c r="EW33">
        <v>0.473</v>
      </c>
      <c r="EX33">
        <v>0</v>
      </c>
      <c r="EY33">
        <v>0</v>
      </c>
      <c r="EZ33">
        <v>0</v>
      </c>
      <c r="FQ33">
        <v>0</v>
      </c>
      <c r="FR33">
        <f t="shared" si="29"/>
        <v>0</v>
      </c>
      <c r="FS33">
        <v>0</v>
      </c>
      <c r="FX33">
        <v>0</v>
      </c>
      <c r="FY33">
        <v>0</v>
      </c>
    </row>
    <row r="34" spans="1:181" ht="12.75">
      <c r="A34">
        <v>17</v>
      </c>
      <c r="B34">
        <v>1</v>
      </c>
      <c r="C34">
        <f>ROW(SmtRes!A14)</f>
        <v>14</v>
      </c>
      <c r="D34">
        <f>ROW(EtalonRes!A14)</f>
        <v>14</v>
      </c>
      <c r="E34" t="s">
        <v>58</v>
      </c>
      <c r="F34" t="s">
        <v>59</v>
      </c>
      <c r="G34" t="s">
        <v>60</v>
      </c>
      <c r="H34" t="s">
        <v>61</v>
      </c>
      <c r="I34">
        <v>2.5</v>
      </c>
      <c r="J34">
        <v>0</v>
      </c>
      <c r="O34">
        <f t="shared" si="2"/>
        <v>12.38</v>
      </c>
      <c r="P34">
        <f t="shared" si="3"/>
        <v>3.98</v>
      </c>
      <c r="Q34">
        <f t="shared" si="4"/>
        <v>0</v>
      </c>
      <c r="R34">
        <f t="shared" si="5"/>
        <v>0</v>
      </c>
      <c r="S34">
        <f t="shared" si="6"/>
        <v>8.4</v>
      </c>
      <c r="T34">
        <f t="shared" si="7"/>
        <v>0</v>
      </c>
      <c r="U34">
        <f t="shared" si="8"/>
        <v>15.266249999999996</v>
      </c>
      <c r="V34">
        <f t="shared" si="9"/>
        <v>0</v>
      </c>
      <c r="W34">
        <f t="shared" si="10"/>
        <v>0</v>
      </c>
      <c r="X34">
        <f t="shared" si="11"/>
        <v>0</v>
      </c>
      <c r="Y34">
        <f t="shared" si="12"/>
        <v>0</v>
      </c>
      <c r="AA34">
        <v>0</v>
      </c>
      <c r="AB34">
        <f t="shared" si="13"/>
        <v>4.95</v>
      </c>
      <c r="AC34">
        <f t="shared" si="14"/>
        <v>1.59</v>
      </c>
      <c r="AD34">
        <f t="shared" si="15"/>
        <v>0</v>
      </c>
      <c r="AE34">
        <f t="shared" si="16"/>
        <v>0</v>
      </c>
      <c r="AF34">
        <f t="shared" si="32"/>
        <v>3.36</v>
      </c>
      <c r="AG34">
        <f t="shared" si="17"/>
        <v>0</v>
      </c>
      <c r="AH34">
        <f t="shared" si="33"/>
        <v>6.106499999999999</v>
      </c>
      <c r="AI34">
        <f t="shared" si="18"/>
        <v>0</v>
      </c>
      <c r="AJ34">
        <f t="shared" si="19"/>
        <v>0</v>
      </c>
      <c r="AK34">
        <v>4.51</v>
      </c>
      <c r="AL34">
        <v>1.59</v>
      </c>
      <c r="AM34">
        <v>0</v>
      </c>
      <c r="AN34">
        <v>0</v>
      </c>
      <c r="AO34">
        <v>2.92</v>
      </c>
      <c r="AP34">
        <v>0</v>
      </c>
      <c r="AQ34">
        <v>5.31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62</v>
      </c>
      <c r="BM34">
        <v>1</v>
      </c>
      <c r="BN34">
        <v>0</v>
      </c>
      <c r="BP34">
        <v>0</v>
      </c>
      <c r="BQ34">
        <v>3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0</v>
      </c>
      <c r="CA34">
        <v>0</v>
      </c>
      <c r="CF34">
        <v>0</v>
      </c>
      <c r="CG34">
        <v>0</v>
      </c>
      <c r="CM34">
        <v>0</v>
      </c>
      <c r="CO34">
        <v>0</v>
      </c>
      <c r="CP34">
        <f t="shared" si="20"/>
        <v>12.38</v>
      </c>
      <c r="CQ34">
        <f t="shared" si="21"/>
        <v>1.59</v>
      </c>
      <c r="CR34">
        <f t="shared" si="22"/>
        <v>0</v>
      </c>
      <c r="CS34">
        <f t="shared" si="23"/>
        <v>0</v>
      </c>
      <c r="CT34">
        <f t="shared" si="24"/>
        <v>3.36</v>
      </c>
      <c r="CU34">
        <f t="shared" si="25"/>
        <v>0</v>
      </c>
      <c r="CV34">
        <f t="shared" si="26"/>
        <v>6.106499999999999</v>
      </c>
      <c r="CW34">
        <f t="shared" si="27"/>
        <v>0</v>
      </c>
      <c r="CX34">
        <f t="shared" si="28"/>
        <v>0</v>
      </c>
      <c r="CY34">
        <f t="shared" si="30"/>
        <v>0</v>
      </c>
      <c r="CZ34">
        <f t="shared" si="31"/>
        <v>0</v>
      </c>
      <c r="DG34" t="s">
        <v>18</v>
      </c>
      <c r="DI34" t="s">
        <v>18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1003</v>
      </c>
      <c r="DV34" t="s">
        <v>61</v>
      </c>
      <c r="DW34" t="s">
        <v>61</v>
      </c>
      <c r="DX34">
        <v>10</v>
      </c>
      <c r="EE34">
        <v>3663560</v>
      </c>
      <c r="EF34">
        <v>3</v>
      </c>
      <c r="EG34" t="s">
        <v>19</v>
      </c>
      <c r="EH34">
        <v>0</v>
      </c>
      <c r="EJ34">
        <v>1</v>
      </c>
      <c r="EK34">
        <v>1</v>
      </c>
      <c r="EL34" t="s">
        <v>20</v>
      </c>
      <c r="EQ34">
        <v>64</v>
      </c>
      <c r="ER34">
        <v>4.72</v>
      </c>
      <c r="ES34">
        <v>1.59</v>
      </c>
      <c r="ET34">
        <v>0</v>
      </c>
      <c r="EU34">
        <v>0</v>
      </c>
      <c r="EV34">
        <v>2.92</v>
      </c>
      <c r="EW34">
        <v>5.31</v>
      </c>
      <c r="EX34">
        <v>0</v>
      </c>
      <c r="EY34">
        <v>0</v>
      </c>
      <c r="EZ34">
        <v>0</v>
      </c>
      <c r="FQ34">
        <v>0</v>
      </c>
      <c r="FR34">
        <f t="shared" si="29"/>
        <v>0</v>
      </c>
      <c r="FS34">
        <v>0</v>
      </c>
      <c r="FX34">
        <v>0</v>
      </c>
      <c r="FY34">
        <v>0</v>
      </c>
    </row>
    <row r="35" spans="1:181" ht="12.75">
      <c r="A35">
        <v>17</v>
      </c>
      <c r="B35">
        <v>1</v>
      </c>
      <c r="C35">
        <f>ROW(SmtRes!A18)</f>
        <v>18</v>
      </c>
      <c r="D35">
        <f>ROW(EtalonRes!A18)</f>
        <v>18</v>
      </c>
      <c r="E35" t="s">
        <v>63</v>
      </c>
      <c r="F35" t="s">
        <v>64</v>
      </c>
      <c r="G35" t="s">
        <v>65</v>
      </c>
      <c r="I35">
        <v>40</v>
      </c>
      <c r="J35">
        <v>0</v>
      </c>
      <c r="O35">
        <f t="shared" si="2"/>
        <v>248.8</v>
      </c>
      <c r="P35">
        <f t="shared" si="3"/>
        <v>24.4</v>
      </c>
      <c r="Q35">
        <f t="shared" si="4"/>
        <v>0</v>
      </c>
      <c r="R35">
        <f t="shared" si="5"/>
        <v>0</v>
      </c>
      <c r="S35">
        <f t="shared" si="6"/>
        <v>224.4</v>
      </c>
      <c r="T35">
        <f t="shared" si="7"/>
        <v>0</v>
      </c>
      <c r="U35">
        <f t="shared" si="8"/>
        <v>408.15799999999996</v>
      </c>
      <c r="V35">
        <f t="shared" si="9"/>
        <v>0</v>
      </c>
      <c r="W35">
        <f t="shared" si="10"/>
        <v>0</v>
      </c>
      <c r="X35">
        <f t="shared" si="11"/>
        <v>0</v>
      </c>
      <c r="Y35">
        <f t="shared" si="12"/>
        <v>0</v>
      </c>
      <c r="AA35">
        <v>0</v>
      </c>
      <c r="AB35">
        <f t="shared" si="13"/>
        <v>6.22</v>
      </c>
      <c r="AC35">
        <f t="shared" si="14"/>
        <v>0.61</v>
      </c>
      <c r="AD35">
        <f t="shared" si="15"/>
        <v>0</v>
      </c>
      <c r="AE35">
        <f t="shared" si="16"/>
        <v>0</v>
      </c>
      <c r="AF35">
        <f t="shared" si="32"/>
        <v>5.61</v>
      </c>
      <c r="AG35">
        <f t="shared" si="17"/>
        <v>0</v>
      </c>
      <c r="AH35">
        <f t="shared" si="33"/>
        <v>10.203949999999999</v>
      </c>
      <c r="AI35">
        <f t="shared" si="18"/>
        <v>0</v>
      </c>
      <c r="AJ35">
        <f t="shared" si="19"/>
        <v>0</v>
      </c>
      <c r="AK35">
        <v>5.49</v>
      </c>
      <c r="AL35">
        <v>0.61</v>
      </c>
      <c r="AM35">
        <v>0</v>
      </c>
      <c r="AN35">
        <v>0</v>
      </c>
      <c r="AO35">
        <v>4.88</v>
      </c>
      <c r="AP35">
        <v>0</v>
      </c>
      <c r="AQ35">
        <v>8.873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1</v>
      </c>
      <c r="BJ35" t="s">
        <v>66</v>
      </c>
      <c r="BM35">
        <v>1</v>
      </c>
      <c r="BN35">
        <v>0</v>
      </c>
      <c r="BP35">
        <v>0</v>
      </c>
      <c r="BQ35">
        <v>3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0</v>
      </c>
      <c r="CA35">
        <v>0</v>
      </c>
      <c r="CF35">
        <v>0</v>
      </c>
      <c r="CG35">
        <v>0</v>
      </c>
      <c r="CM35">
        <v>0</v>
      </c>
      <c r="CO35">
        <v>0</v>
      </c>
      <c r="CP35">
        <f t="shared" si="20"/>
        <v>248.8</v>
      </c>
      <c r="CQ35">
        <f t="shared" si="21"/>
        <v>0.61</v>
      </c>
      <c r="CR35">
        <f t="shared" si="22"/>
        <v>0</v>
      </c>
      <c r="CS35">
        <f t="shared" si="23"/>
        <v>0</v>
      </c>
      <c r="CT35">
        <f t="shared" si="24"/>
        <v>5.61</v>
      </c>
      <c r="CU35">
        <f t="shared" si="25"/>
        <v>0</v>
      </c>
      <c r="CV35">
        <f t="shared" si="26"/>
        <v>10.203949999999999</v>
      </c>
      <c r="CW35">
        <f t="shared" si="27"/>
        <v>0</v>
      </c>
      <c r="CX35">
        <f t="shared" si="28"/>
        <v>0</v>
      </c>
      <c r="CY35">
        <f t="shared" si="30"/>
        <v>0</v>
      </c>
      <c r="CZ35">
        <f t="shared" si="31"/>
        <v>0</v>
      </c>
      <c r="DG35" t="s">
        <v>18</v>
      </c>
      <c r="DI35" t="s">
        <v>18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X35">
        <v>0</v>
      </c>
      <c r="EE35">
        <v>3663560</v>
      </c>
      <c r="EF35">
        <v>3</v>
      </c>
      <c r="EG35" t="s">
        <v>19</v>
      </c>
      <c r="EH35">
        <v>0</v>
      </c>
      <c r="EJ35">
        <v>1</v>
      </c>
      <c r="EK35">
        <v>1</v>
      </c>
      <c r="EL35" t="s">
        <v>20</v>
      </c>
      <c r="EQ35">
        <v>64</v>
      </c>
      <c r="ER35">
        <v>5.61</v>
      </c>
      <c r="ES35">
        <v>0.61</v>
      </c>
      <c r="ET35">
        <v>0</v>
      </c>
      <c r="EU35">
        <v>0</v>
      </c>
      <c r="EV35">
        <v>4.88</v>
      </c>
      <c r="EW35">
        <v>8.873</v>
      </c>
      <c r="EX35">
        <v>0</v>
      </c>
      <c r="EY35">
        <v>0</v>
      </c>
      <c r="EZ35">
        <v>0</v>
      </c>
      <c r="FQ35">
        <v>0</v>
      </c>
      <c r="FR35">
        <f t="shared" si="29"/>
        <v>0</v>
      </c>
      <c r="FS35">
        <v>0</v>
      </c>
      <c r="FX35">
        <v>0</v>
      </c>
      <c r="FY35">
        <v>0</v>
      </c>
    </row>
    <row r="36" spans="1:181" ht="12.75">
      <c r="A36">
        <v>17</v>
      </c>
      <c r="B36">
        <v>1</v>
      </c>
      <c r="E36" t="s">
        <v>67</v>
      </c>
      <c r="F36" t="s">
        <v>68</v>
      </c>
      <c r="G36" t="s">
        <v>69</v>
      </c>
      <c r="H36" t="s">
        <v>16</v>
      </c>
      <c r="I36">
        <v>50</v>
      </c>
      <c r="J36">
        <v>0</v>
      </c>
      <c r="O36">
        <f t="shared" si="2"/>
        <v>120.5</v>
      </c>
      <c r="P36">
        <f t="shared" si="3"/>
        <v>90.5</v>
      </c>
      <c r="Q36">
        <f t="shared" si="4"/>
        <v>0</v>
      </c>
      <c r="R36">
        <f t="shared" si="5"/>
        <v>0</v>
      </c>
      <c r="S36">
        <f t="shared" si="6"/>
        <v>30</v>
      </c>
      <c r="T36">
        <f t="shared" si="7"/>
        <v>0</v>
      </c>
      <c r="U36">
        <f t="shared" si="8"/>
        <v>54.33749999999999</v>
      </c>
      <c r="V36">
        <f t="shared" si="9"/>
        <v>0</v>
      </c>
      <c r="W36">
        <f t="shared" si="10"/>
        <v>0</v>
      </c>
      <c r="X36">
        <f t="shared" si="11"/>
        <v>0</v>
      </c>
      <c r="Y36">
        <f t="shared" si="12"/>
        <v>0</v>
      </c>
      <c r="AA36">
        <v>0</v>
      </c>
      <c r="AB36">
        <f t="shared" si="13"/>
        <v>2.41</v>
      </c>
      <c r="AC36">
        <f t="shared" si="14"/>
        <v>1.81</v>
      </c>
      <c r="AD36">
        <f t="shared" si="15"/>
        <v>0</v>
      </c>
      <c r="AE36">
        <f t="shared" si="16"/>
        <v>0</v>
      </c>
      <c r="AF36">
        <f t="shared" si="32"/>
        <v>0.6</v>
      </c>
      <c r="AG36">
        <f t="shared" si="17"/>
        <v>0</v>
      </c>
      <c r="AH36">
        <f t="shared" si="33"/>
        <v>1.0867499999999999</v>
      </c>
      <c r="AI36">
        <f t="shared" si="18"/>
        <v>0</v>
      </c>
      <c r="AJ36">
        <f t="shared" si="19"/>
        <v>0</v>
      </c>
      <c r="AK36">
        <v>2.33</v>
      </c>
      <c r="AL36">
        <v>1.81</v>
      </c>
      <c r="AM36">
        <v>0</v>
      </c>
      <c r="AN36">
        <v>0</v>
      </c>
      <c r="AO36">
        <v>0.52</v>
      </c>
      <c r="AP36">
        <v>0</v>
      </c>
      <c r="AQ36">
        <v>0.945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H36">
        <v>0</v>
      </c>
      <c r="BI36">
        <v>1</v>
      </c>
      <c r="BJ36" t="s">
        <v>70</v>
      </c>
      <c r="BM36">
        <v>1</v>
      </c>
      <c r="BN36">
        <v>0</v>
      </c>
      <c r="BP36">
        <v>0</v>
      </c>
      <c r="BQ36">
        <v>3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0</v>
      </c>
      <c r="CA36">
        <v>0</v>
      </c>
      <c r="CF36">
        <v>0</v>
      </c>
      <c r="CG36">
        <v>0</v>
      </c>
      <c r="CM36">
        <v>0</v>
      </c>
      <c r="CO36">
        <v>0</v>
      </c>
      <c r="CP36">
        <f t="shared" si="20"/>
        <v>120.5</v>
      </c>
      <c r="CQ36">
        <f t="shared" si="21"/>
        <v>1.81</v>
      </c>
      <c r="CR36">
        <f t="shared" si="22"/>
        <v>0</v>
      </c>
      <c r="CS36">
        <f t="shared" si="23"/>
        <v>0</v>
      </c>
      <c r="CT36">
        <f t="shared" si="24"/>
        <v>0.6</v>
      </c>
      <c r="CU36">
        <f t="shared" si="25"/>
        <v>0</v>
      </c>
      <c r="CV36">
        <f t="shared" si="26"/>
        <v>1.0867499999999999</v>
      </c>
      <c r="CW36">
        <f t="shared" si="27"/>
        <v>0</v>
      </c>
      <c r="CX36">
        <f t="shared" si="28"/>
        <v>0</v>
      </c>
      <c r="CY36">
        <f t="shared" si="30"/>
        <v>0</v>
      </c>
      <c r="CZ36">
        <f t="shared" si="31"/>
        <v>0</v>
      </c>
      <c r="DG36" t="s">
        <v>18</v>
      </c>
      <c r="DI36" t="s">
        <v>18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1005</v>
      </c>
      <c r="DV36" t="s">
        <v>16</v>
      </c>
      <c r="DW36" t="s">
        <v>16</v>
      </c>
      <c r="DX36">
        <v>1</v>
      </c>
      <c r="EE36">
        <v>3663560</v>
      </c>
      <c r="EF36">
        <v>3</v>
      </c>
      <c r="EG36" t="s">
        <v>19</v>
      </c>
      <c r="EH36">
        <v>0</v>
      </c>
      <c r="EJ36">
        <v>1</v>
      </c>
      <c r="EK36">
        <v>1</v>
      </c>
      <c r="EL36" t="s">
        <v>20</v>
      </c>
      <c r="EQ36">
        <v>0</v>
      </c>
      <c r="ER36">
        <v>2.45</v>
      </c>
      <c r="ES36">
        <v>1.81</v>
      </c>
      <c r="ET36">
        <v>0</v>
      </c>
      <c r="EU36">
        <v>0</v>
      </c>
      <c r="EV36">
        <v>0.52</v>
      </c>
      <c r="EW36">
        <v>0.945</v>
      </c>
      <c r="EX36">
        <v>0</v>
      </c>
      <c r="EY36">
        <v>0</v>
      </c>
      <c r="EZ36">
        <v>0</v>
      </c>
      <c r="FQ36">
        <v>0</v>
      </c>
      <c r="FR36">
        <f t="shared" si="29"/>
        <v>0</v>
      </c>
      <c r="FS36">
        <v>0</v>
      </c>
      <c r="FX36">
        <v>0</v>
      </c>
      <c r="FY36">
        <v>0</v>
      </c>
    </row>
    <row r="37" spans="1:181" ht="12.75">
      <c r="A37">
        <v>17</v>
      </c>
      <c r="B37">
        <v>1</v>
      </c>
      <c r="C37">
        <f>ROW(SmtRes!A31)</f>
        <v>31</v>
      </c>
      <c r="D37">
        <f>ROW(EtalonRes!A31)</f>
        <v>31</v>
      </c>
      <c r="E37" t="s">
        <v>71</v>
      </c>
      <c r="F37" t="s">
        <v>72</v>
      </c>
      <c r="G37" t="s">
        <v>73</v>
      </c>
      <c r="H37" t="s">
        <v>74</v>
      </c>
      <c r="I37">
        <v>25.06</v>
      </c>
      <c r="J37">
        <v>0</v>
      </c>
      <c r="O37">
        <f t="shared" si="2"/>
        <v>534.53</v>
      </c>
      <c r="P37">
        <f t="shared" si="3"/>
        <v>204.49</v>
      </c>
      <c r="Q37">
        <f t="shared" si="4"/>
        <v>0</v>
      </c>
      <c r="R37">
        <f t="shared" si="5"/>
        <v>0</v>
      </c>
      <c r="S37">
        <f t="shared" si="6"/>
        <v>330.04</v>
      </c>
      <c r="T37">
        <f t="shared" si="7"/>
        <v>0</v>
      </c>
      <c r="U37">
        <f t="shared" si="8"/>
        <v>599.953942</v>
      </c>
      <c r="V37">
        <f t="shared" si="9"/>
        <v>0</v>
      </c>
      <c r="W37">
        <f t="shared" si="10"/>
        <v>0</v>
      </c>
      <c r="X37">
        <f t="shared" si="11"/>
        <v>0</v>
      </c>
      <c r="Y37">
        <f t="shared" si="12"/>
        <v>0</v>
      </c>
      <c r="AA37">
        <v>0</v>
      </c>
      <c r="AB37">
        <f t="shared" si="13"/>
        <v>21.33</v>
      </c>
      <c r="AC37">
        <f t="shared" si="14"/>
        <v>8.16</v>
      </c>
      <c r="AD37">
        <f t="shared" si="15"/>
        <v>0</v>
      </c>
      <c r="AE37">
        <f t="shared" si="16"/>
        <v>0</v>
      </c>
      <c r="AF37">
        <f t="shared" si="32"/>
        <v>13.17</v>
      </c>
      <c r="AG37">
        <f t="shared" si="17"/>
        <v>0</v>
      </c>
      <c r="AH37">
        <f t="shared" si="33"/>
        <v>23.9407</v>
      </c>
      <c r="AI37">
        <f t="shared" si="18"/>
        <v>0</v>
      </c>
      <c r="AJ37">
        <f t="shared" si="19"/>
        <v>0</v>
      </c>
      <c r="AK37">
        <v>19.61</v>
      </c>
      <c r="AL37">
        <v>8.16</v>
      </c>
      <c r="AM37">
        <v>0</v>
      </c>
      <c r="AN37">
        <v>0</v>
      </c>
      <c r="AO37">
        <v>11.45</v>
      </c>
      <c r="AP37">
        <v>0</v>
      </c>
      <c r="AQ37">
        <v>20.818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H37">
        <v>0</v>
      </c>
      <c r="BI37">
        <v>1</v>
      </c>
      <c r="BJ37" t="s">
        <v>75</v>
      </c>
      <c r="BM37">
        <v>1</v>
      </c>
      <c r="BN37">
        <v>0</v>
      </c>
      <c r="BP37">
        <v>0</v>
      </c>
      <c r="BQ37">
        <v>3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0</v>
      </c>
      <c r="CA37">
        <v>0</v>
      </c>
      <c r="CF37">
        <v>0</v>
      </c>
      <c r="CG37">
        <v>0</v>
      </c>
      <c r="CM37">
        <v>0</v>
      </c>
      <c r="CO37">
        <v>0</v>
      </c>
      <c r="CP37">
        <f t="shared" si="20"/>
        <v>534.53</v>
      </c>
      <c r="CQ37">
        <f t="shared" si="21"/>
        <v>8.16</v>
      </c>
      <c r="CR37">
        <f t="shared" si="22"/>
        <v>0</v>
      </c>
      <c r="CS37">
        <f t="shared" si="23"/>
        <v>0</v>
      </c>
      <c r="CT37">
        <f t="shared" si="24"/>
        <v>13.17</v>
      </c>
      <c r="CU37">
        <f t="shared" si="25"/>
        <v>0</v>
      </c>
      <c r="CV37">
        <f t="shared" si="26"/>
        <v>23.9407</v>
      </c>
      <c r="CW37">
        <f t="shared" si="27"/>
        <v>0</v>
      </c>
      <c r="CX37">
        <f t="shared" si="28"/>
        <v>0</v>
      </c>
      <c r="CY37">
        <f t="shared" si="30"/>
        <v>0</v>
      </c>
      <c r="CZ37">
        <f t="shared" si="31"/>
        <v>0</v>
      </c>
      <c r="DG37" t="s">
        <v>18</v>
      </c>
      <c r="DI37" t="s">
        <v>18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1005</v>
      </c>
      <c r="DV37" t="s">
        <v>74</v>
      </c>
      <c r="DW37" t="s">
        <v>74</v>
      </c>
      <c r="DX37">
        <v>10</v>
      </c>
      <c r="EE37">
        <v>3663560</v>
      </c>
      <c r="EF37">
        <v>3</v>
      </c>
      <c r="EG37" t="s">
        <v>19</v>
      </c>
      <c r="EH37">
        <v>0</v>
      </c>
      <c r="EJ37">
        <v>1</v>
      </c>
      <c r="EK37">
        <v>1</v>
      </c>
      <c r="EL37" t="s">
        <v>20</v>
      </c>
      <c r="EQ37">
        <v>64</v>
      </c>
      <c r="ER37">
        <v>19.88</v>
      </c>
      <c r="ES37">
        <v>8.16</v>
      </c>
      <c r="ET37">
        <v>0</v>
      </c>
      <c r="EU37">
        <v>0</v>
      </c>
      <c r="EV37">
        <v>11.45</v>
      </c>
      <c r="EW37">
        <v>20.818</v>
      </c>
      <c r="EX37">
        <v>0</v>
      </c>
      <c r="EY37">
        <v>0</v>
      </c>
      <c r="EZ37">
        <v>0</v>
      </c>
      <c r="FQ37">
        <v>0</v>
      </c>
      <c r="FR37">
        <f t="shared" si="29"/>
        <v>0</v>
      </c>
      <c r="FS37">
        <v>0</v>
      </c>
      <c r="FX37">
        <v>0</v>
      </c>
      <c r="FY37">
        <v>0</v>
      </c>
    </row>
    <row r="38" spans="1:181" ht="12.75">
      <c r="A38">
        <v>17</v>
      </c>
      <c r="B38">
        <v>1</v>
      </c>
      <c r="C38">
        <f>ROW(SmtRes!A44)</f>
        <v>44</v>
      </c>
      <c r="D38">
        <f>ROW(EtalonRes!A44)</f>
        <v>44</v>
      </c>
      <c r="E38" t="s">
        <v>76</v>
      </c>
      <c r="F38" t="s">
        <v>77</v>
      </c>
      <c r="G38" t="s">
        <v>78</v>
      </c>
      <c r="H38" t="s">
        <v>74</v>
      </c>
      <c r="I38">
        <v>6</v>
      </c>
      <c r="J38">
        <v>0</v>
      </c>
      <c r="O38">
        <f t="shared" si="2"/>
        <v>123.84</v>
      </c>
      <c r="P38">
        <f t="shared" si="3"/>
        <v>42.72</v>
      </c>
      <c r="Q38">
        <f t="shared" si="4"/>
        <v>0</v>
      </c>
      <c r="R38">
        <f t="shared" si="5"/>
        <v>0</v>
      </c>
      <c r="S38">
        <f t="shared" si="6"/>
        <v>81.12</v>
      </c>
      <c r="T38">
        <f t="shared" si="7"/>
        <v>0</v>
      </c>
      <c r="U38">
        <f t="shared" si="8"/>
        <v>147.5358</v>
      </c>
      <c r="V38">
        <f t="shared" si="9"/>
        <v>0</v>
      </c>
      <c r="W38">
        <f t="shared" si="10"/>
        <v>0</v>
      </c>
      <c r="X38">
        <f t="shared" si="11"/>
        <v>0</v>
      </c>
      <c r="Y38">
        <f t="shared" si="12"/>
        <v>0</v>
      </c>
      <c r="AA38">
        <v>0</v>
      </c>
      <c r="AB38">
        <f t="shared" si="13"/>
        <v>20.64</v>
      </c>
      <c r="AC38">
        <f t="shared" si="14"/>
        <v>7.12</v>
      </c>
      <c r="AD38">
        <f t="shared" si="15"/>
        <v>0</v>
      </c>
      <c r="AE38">
        <f t="shared" si="16"/>
        <v>0</v>
      </c>
      <c r="AF38">
        <f t="shared" si="32"/>
        <v>13.52</v>
      </c>
      <c r="AG38">
        <f t="shared" si="17"/>
        <v>0</v>
      </c>
      <c r="AH38">
        <f t="shared" si="33"/>
        <v>24.5893</v>
      </c>
      <c r="AI38">
        <f t="shared" si="18"/>
        <v>0</v>
      </c>
      <c r="AJ38">
        <f t="shared" si="19"/>
        <v>0</v>
      </c>
      <c r="AK38">
        <v>18.88</v>
      </c>
      <c r="AL38">
        <v>7.12</v>
      </c>
      <c r="AM38">
        <v>0</v>
      </c>
      <c r="AN38">
        <v>0</v>
      </c>
      <c r="AO38">
        <v>11.76</v>
      </c>
      <c r="AP38">
        <v>0</v>
      </c>
      <c r="AQ38">
        <v>21.382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H38">
        <v>0</v>
      </c>
      <c r="BI38">
        <v>1</v>
      </c>
      <c r="BJ38" t="s">
        <v>79</v>
      </c>
      <c r="BM38">
        <v>1</v>
      </c>
      <c r="BN38">
        <v>0</v>
      </c>
      <c r="BP38">
        <v>0</v>
      </c>
      <c r="BQ38">
        <v>3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0</v>
      </c>
      <c r="CA38">
        <v>0</v>
      </c>
      <c r="CF38">
        <v>0</v>
      </c>
      <c r="CG38">
        <v>0</v>
      </c>
      <c r="CM38">
        <v>0</v>
      </c>
      <c r="CO38">
        <v>0</v>
      </c>
      <c r="CP38">
        <f t="shared" si="20"/>
        <v>123.84</v>
      </c>
      <c r="CQ38">
        <f t="shared" si="21"/>
        <v>7.12</v>
      </c>
      <c r="CR38">
        <f t="shared" si="22"/>
        <v>0</v>
      </c>
      <c r="CS38">
        <f t="shared" si="23"/>
        <v>0</v>
      </c>
      <c r="CT38">
        <f t="shared" si="24"/>
        <v>13.52</v>
      </c>
      <c r="CU38">
        <f t="shared" si="25"/>
        <v>0</v>
      </c>
      <c r="CV38">
        <f t="shared" si="26"/>
        <v>24.5893</v>
      </c>
      <c r="CW38">
        <f t="shared" si="27"/>
        <v>0</v>
      </c>
      <c r="CX38">
        <f t="shared" si="28"/>
        <v>0</v>
      </c>
      <c r="CY38">
        <f t="shared" si="30"/>
        <v>0</v>
      </c>
      <c r="CZ38">
        <f t="shared" si="31"/>
        <v>0</v>
      </c>
      <c r="DG38" t="s">
        <v>18</v>
      </c>
      <c r="DI38" t="s">
        <v>18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1005</v>
      </c>
      <c r="DV38" t="s">
        <v>74</v>
      </c>
      <c r="DW38" t="s">
        <v>74</v>
      </c>
      <c r="DX38">
        <v>10</v>
      </c>
      <c r="EE38">
        <v>3663560</v>
      </c>
      <c r="EF38">
        <v>3</v>
      </c>
      <c r="EG38" t="s">
        <v>19</v>
      </c>
      <c r="EH38">
        <v>0</v>
      </c>
      <c r="EJ38">
        <v>1</v>
      </c>
      <c r="EK38">
        <v>1</v>
      </c>
      <c r="EL38" t="s">
        <v>20</v>
      </c>
      <c r="EQ38">
        <v>64</v>
      </c>
      <c r="ER38">
        <v>19.14</v>
      </c>
      <c r="ES38">
        <v>7.12</v>
      </c>
      <c r="ET38">
        <v>0</v>
      </c>
      <c r="EU38">
        <v>0</v>
      </c>
      <c r="EV38">
        <v>11.76</v>
      </c>
      <c r="EW38">
        <v>21.382</v>
      </c>
      <c r="EX38">
        <v>0</v>
      </c>
      <c r="EY38">
        <v>0</v>
      </c>
      <c r="EZ38">
        <v>0</v>
      </c>
      <c r="FQ38">
        <v>0</v>
      </c>
      <c r="FR38">
        <f t="shared" si="29"/>
        <v>0</v>
      </c>
      <c r="FS38">
        <v>0</v>
      </c>
      <c r="FX38">
        <v>0</v>
      </c>
      <c r="FY38">
        <v>0</v>
      </c>
    </row>
    <row r="39" spans="1:181" ht="12.75">
      <c r="A39">
        <v>17</v>
      </c>
      <c r="B39">
        <v>1</v>
      </c>
      <c r="C39">
        <f>ROW(SmtRes!A57)</f>
        <v>57</v>
      </c>
      <c r="D39">
        <f>ROW(EtalonRes!A57)</f>
        <v>57</v>
      </c>
      <c r="E39" t="s">
        <v>80</v>
      </c>
      <c r="F39" t="s">
        <v>81</v>
      </c>
      <c r="G39" t="s">
        <v>82</v>
      </c>
      <c r="H39" t="s">
        <v>74</v>
      </c>
      <c r="I39">
        <v>97.947</v>
      </c>
      <c r="J39">
        <v>0</v>
      </c>
      <c r="O39">
        <f t="shared" si="2"/>
        <v>1674.89</v>
      </c>
      <c r="P39">
        <f t="shared" si="3"/>
        <v>720.89</v>
      </c>
      <c r="Q39">
        <f t="shared" si="4"/>
        <v>0</v>
      </c>
      <c r="R39">
        <f t="shared" si="5"/>
        <v>0</v>
      </c>
      <c r="S39">
        <f t="shared" si="6"/>
        <v>954</v>
      </c>
      <c r="T39">
        <f t="shared" si="7"/>
        <v>0</v>
      </c>
      <c r="U39">
        <f t="shared" si="8"/>
        <v>1734.6413699999998</v>
      </c>
      <c r="V39">
        <f t="shared" si="9"/>
        <v>0</v>
      </c>
      <c r="W39">
        <f t="shared" si="10"/>
        <v>0</v>
      </c>
      <c r="X39">
        <f t="shared" si="11"/>
        <v>0</v>
      </c>
      <c r="Y39">
        <f t="shared" si="12"/>
        <v>0</v>
      </c>
      <c r="AA39">
        <v>0</v>
      </c>
      <c r="AB39">
        <f t="shared" si="13"/>
        <v>17.1</v>
      </c>
      <c r="AC39">
        <f t="shared" si="14"/>
        <v>7.36</v>
      </c>
      <c r="AD39">
        <f t="shared" si="15"/>
        <v>0</v>
      </c>
      <c r="AE39">
        <f t="shared" si="16"/>
        <v>0</v>
      </c>
      <c r="AF39">
        <f t="shared" si="32"/>
        <v>9.74</v>
      </c>
      <c r="AG39">
        <f t="shared" si="17"/>
        <v>0</v>
      </c>
      <c r="AH39">
        <f t="shared" si="33"/>
        <v>17.709999999999997</v>
      </c>
      <c r="AI39">
        <f t="shared" si="18"/>
        <v>0</v>
      </c>
      <c r="AJ39">
        <f t="shared" si="19"/>
        <v>0</v>
      </c>
      <c r="AK39">
        <v>15.83</v>
      </c>
      <c r="AL39">
        <v>7.36</v>
      </c>
      <c r="AM39">
        <v>0</v>
      </c>
      <c r="AN39">
        <v>0</v>
      </c>
      <c r="AO39">
        <v>8.47</v>
      </c>
      <c r="AP39">
        <v>0</v>
      </c>
      <c r="AQ39">
        <v>15.4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H39">
        <v>0</v>
      </c>
      <c r="BI39">
        <v>1</v>
      </c>
      <c r="BJ39" t="s">
        <v>83</v>
      </c>
      <c r="BM39">
        <v>1</v>
      </c>
      <c r="BN39">
        <v>0</v>
      </c>
      <c r="BP39">
        <v>0</v>
      </c>
      <c r="BQ39">
        <v>3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CP39">
        <f t="shared" si="20"/>
        <v>1674.8899999999999</v>
      </c>
      <c r="CQ39">
        <f t="shared" si="21"/>
        <v>7.36</v>
      </c>
      <c r="CR39">
        <f t="shared" si="22"/>
        <v>0</v>
      </c>
      <c r="CS39">
        <f t="shared" si="23"/>
        <v>0</v>
      </c>
      <c r="CT39">
        <f t="shared" si="24"/>
        <v>9.74</v>
      </c>
      <c r="CU39">
        <f t="shared" si="25"/>
        <v>0</v>
      </c>
      <c r="CV39">
        <f t="shared" si="26"/>
        <v>17.709999999999997</v>
      </c>
      <c r="CW39">
        <f t="shared" si="27"/>
        <v>0</v>
      </c>
      <c r="CX39">
        <f t="shared" si="28"/>
        <v>0</v>
      </c>
      <c r="CY39">
        <f t="shared" si="30"/>
        <v>0</v>
      </c>
      <c r="CZ39">
        <f t="shared" si="31"/>
        <v>0</v>
      </c>
      <c r="DG39" t="s">
        <v>18</v>
      </c>
      <c r="DI39" t="s">
        <v>18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1005</v>
      </c>
      <c r="DV39" t="s">
        <v>74</v>
      </c>
      <c r="DW39" t="s">
        <v>74</v>
      </c>
      <c r="DX39">
        <v>10</v>
      </c>
      <c r="EE39">
        <v>3663560</v>
      </c>
      <c r="EF39">
        <v>3</v>
      </c>
      <c r="EG39" t="s">
        <v>19</v>
      </c>
      <c r="EH39">
        <v>0</v>
      </c>
      <c r="EJ39">
        <v>1</v>
      </c>
      <c r="EK39">
        <v>1</v>
      </c>
      <c r="EL39" t="s">
        <v>20</v>
      </c>
      <c r="EQ39">
        <v>64</v>
      </c>
      <c r="ER39">
        <v>16.08</v>
      </c>
      <c r="ES39">
        <v>7.36</v>
      </c>
      <c r="ET39">
        <v>0</v>
      </c>
      <c r="EU39">
        <v>0</v>
      </c>
      <c r="EV39">
        <v>8.47</v>
      </c>
      <c r="EW39">
        <v>15.4</v>
      </c>
      <c r="EX39">
        <v>0</v>
      </c>
      <c r="EY39">
        <v>0</v>
      </c>
      <c r="EZ39">
        <v>0</v>
      </c>
      <c r="FQ39">
        <v>0</v>
      </c>
      <c r="FR39">
        <f t="shared" si="29"/>
        <v>0</v>
      </c>
      <c r="FS39">
        <v>0</v>
      </c>
      <c r="FX39">
        <v>0</v>
      </c>
      <c r="FY39">
        <v>0</v>
      </c>
    </row>
    <row r="40" spans="1:181" ht="12.75">
      <c r="A40">
        <v>17</v>
      </c>
      <c r="B40">
        <v>1</v>
      </c>
      <c r="C40">
        <f>ROW(SmtRes!A59)</f>
        <v>59</v>
      </c>
      <c r="D40">
        <f>ROW(EtalonRes!A59)</f>
        <v>59</v>
      </c>
      <c r="E40" t="s">
        <v>84</v>
      </c>
      <c r="F40" t="s">
        <v>85</v>
      </c>
      <c r="G40" t="s">
        <v>86</v>
      </c>
      <c r="H40" t="s">
        <v>16</v>
      </c>
      <c r="I40">
        <v>1450</v>
      </c>
      <c r="J40">
        <v>0</v>
      </c>
      <c r="O40">
        <f t="shared" si="2"/>
        <v>681.5</v>
      </c>
      <c r="P40">
        <f t="shared" si="3"/>
        <v>348</v>
      </c>
      <c r="Q40">
        <f t="shared" si="4"/>
        <v>0</v>
      </c>
      <c r="R40">
        <f t="shared" si="5"/>
        <v>0</v>
      </c>
      <c r="S40">
        <f t="shared" si="6"/>
        <v>333.5</v>
      </c>
      <c r="T40">
        <f t="shared" si="7"/>
        <v>0</v>
      </c>
      <c r="U40">
        <f t="shared" si="8"/>
        <v>606.1</v>
      </c>
      <c r="V40">
        <f t="shared" si="9"/>
        <v>0</v>
      </c>
      <c r="W40">
        <f t="shared" si="10"/>
        <v>0</v>
      </c>
      <c r="X40">
        <f t="shared" si="11"/>
        <v>0</v>
      </c>
      <c r="Y40">
        <f t="shared" si="12"/>
        <v>0</v>
      </c>
      <c r="AA40">
        <v>0</v>
      </c>
      <c r="AB40">
        <f t="shared" si="13"/>
        <v>0.47</v>
      </c>
      <c r="AC40">
        <f t="shared" si="14"/>
        <v>0.24</v>
      </c>
      <c r="AD40">
        <f t="shared" si="15"/>
        <v>0</v>
      </c>
      <c r="AE40">
        <f t="shared" si="16"/>
        <v>0</v>
      </c>
      <c r="AF40">
        <f>ROUND((EV40),2)</f>
        <v>0.23</v>
      </c>
      <c r="AG40">
        <f t="shared" si="17"/>
        <v>0</v>
      </c>
      <c r="AH40">
        <f>(EW40)</f>
        <v>0.418</v>
      </c>
      <c r="AI40">
        <f t="shared" si="18"/>
        <v>0</v>
      </c>
      <c r="AJ40">
        <f t="shared" si="19"/>
        <v>0</v>
      </c>
      <c r="AK40">
        <v>0.47</v>
      </c>
      <c r="AL40">
        <v>0.24</v>
      </c>
      <c r="AM40">
        <v>0</v>
      </c>
      <c r="AN40">
        <v>0</v>
      </c>
      <c r="AO40">
        <v>0.23</v>
      </c>
      <c r="AP40">
        <v>0</v>
      </c>
      <c r="AQ40">
        <v>0.418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H40">
        <v>0</v>
      </c>
      <c r="BI40">
        <v>1</v>
      </c>
      <c r="BJ40" t="s">
        <v>87</v>
      </c>
      <c r="BM40">
        <v>1</v>
      </c>
      <c r="BN40">
        <v>0</v>
      </c>
      <c r="BP40">
        <v>0</v>
      </c>
      <c r="BQ40">
        <v>3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0</v>
      </c>
      <c r="CA40">
        <v>0</v>
      </c>
      <c r="CF40">
        <v>0</v>
      </c>
      <c r="CG40">
        <v>0</v>
      </c>
      <c r="CM40">
        <v>0</v>
      </c>
      <c r="CO40">
        <v>0</v>
      </c>
      <c r="CP40">
        <f t="shared" si="20"/>
        <v>681.5</v>
      </c>
      <c r="CQ40">
        <f t="shared" si="21"/>
        <v>0.24</v>
      </c>
      <c r="CR40">
        <f t="shared" si="22"/>
        <v>0</v>
      </c>
      <c r="CS40">
        <f t="shared" si="23"/>
        <v>0</v>
      </c>
      <c r="CT40">
        <f t="shared" si="24"/>
        <v>0.23</v>
      </c>
      <c r="CU40">
        <f t="shared" si="25"/>
        <v>0</v>
      </c>
      <c r="CV40">
        <f t="shared" si="26"/>
        <v>0.418</v>
      </c>
      <c r="CW40">
        <f t="shared" si="27"/>
        <v>0</v>
      </c>
      <c r="CX40">
        <f t="shared" si="28"/>
        <v>0</v>
      </c>
      <c r="CY40">
        <f t="shared" si="30"/>
        <v>0</v>
      </c>
      <c r="CZ40">
        <f t="shared" si="31"/>
        <v>0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1005</v>
      </c>
      <c r="DV40" t="s">
        <v>16</v>
      </c>
      <c r="DW40" t="s">
        <v>16</v>
      </c>
      <c r="DX40">
        <v>1</v>
      </c>
      <c r="EE40">
        <v>3663560</v>
      </c>
      <c r="EF40">
        <v>3</v>
      </c>
      <c r="EG40" t="s">
        <v>19</v>
      </c>
      <c r="EH40">
        <v>0</v>
      </c>
      <c r="EJ40">
        <v>1</v>
      </c>
      <c r="EK40">
        <v>1</v>
      </c>
      <c r="EL40" t="s">
        <v>20</v>
      </c>
      <c r="EQ40">
        <v>64</v>
      </c>
      <c r="ER40">
        <v>0.52</v>
      </c>
      <c r="ES40">
        <v>0.24</v>
      </c>
      <c r="ET40">
        <v>0</v>
      </c>
      <c r="EU40">
        <v>0</v>
      </c>
      <c r="EV40">
        <v>0.23</v>
      </c>
      <c r="EW40">
        <v>0.418</v>
      </c>
      <c r="EX40">
        <v>0</v>
      </c>
      <c r="EY40">
        <v>0</v>
      </c>
      <c r="EZ40">
        <v>0</v>
      </c>
      <c r="FQ40">
        <v>0</v>
      </c>
      <c r="FR40">
        <f t="shared" si="29"/>
        <v>0</v>
      </c>
      <c r="FS40">
        <v>0</v>
      </c>
      <c r="FX40">
        <v>0</v>
      </c>
      <c r="FY40">
        <v>0</v>
      </c>
    </row>
    <row r="41" spans="1:181" ht="12.75">
      <c r="A41">
        <v>17</v>
      </c>
      <c r="B41">
        <v>1</v>
      </c>
      <c r="C41">
        <f>ROW(SmtRes!A77)</f>
        <v>77</v>
      </c>
      <c r="D41">
        <f>ROW(EtalonRes!A77)</f>
        <v>77</v>
      </c>
      <c r="E41" t="s">
        <v>88</v>
      </c>
      <c r="F41" t="s">
        <v>89</v>
      </c>
      <c r="G41" t="s">
        <v>90</v>
      </c>
      <c r="H41" t="s">
        <v>16</v>
      </c>
      <c r="I41">
        <v>1450</v>
      </c>
      <c r="J41">
        <v>0</v>
      </c>
      <c r="O41">
        <f t="shared" si="2"/>
        <v>261</v>
      </c>
      <c r="P41">
        <f t="shared" si="3"/>
        <v>101.5</v>
      </c>
      <c r="Q41">
        <f t="shared" si="4"/>
        <v>0</v>
      </c>
      <c r="R41">
        <f t="shared" si="5"/>
        <v>0</v>
      </c>
      <c r="S41">
        <f t="shared" si="6"/>
        <v>159.5</v>
      </c>
      <c r="T41">
        <f t="shared" si="7"/>
        <v>0</v>
      </c>
      <c r="U41">
        <f t="shared" si="8"/>
        <v>290</v>
      </c>
      <c r="V41">
        <f t="shared" si="9"/>
        <v>0</v>
      </c>
      <c r="W41">
        <f t="shared" si="10"/>
        <v>0</v>
      </c>
      <c r="X41">
        <f t="shared" si="11"/>
        <v>0</v>
      </c>
      <c r="Y41">
        <f t="shared" si="12"/>
        <v>0</v>
      </c>
      <c r="AA41">
        <v>0</v>
      </c>
      <c r="AB41">
        <f t="shared" si="13"/>
        <v>0.18</v>
      </c>
      <c r="AC41">
        <f t="shared" si="14"/>
        <v>0.07</v>
      </c>
      <c r="AD41">
        <f t="shared" si="15"/>
        <v>0</v>
      </c>
      <c r="AE41">
        <f t="shared" si="16"/>
        <v>0</v>
      </c>
      <c r="AF41">
        <f>ROUND((EV41),2)</f>
        <v>0.11</v>
      </c>
      <c r="AG41">
        <f t="shared" si="17"/>
        <v>0</v>
      </c>
      <c r="AH41">
        <f>(EW41)</f>
        <v>0.2</v>
      </c>
      <c r="AI41">
        <f t="shared" si="18"/>
        <v>0</v>
      </c>
      <c r="AJ41">
        <f t="shared" si="19"/>
        <v>0</v>
      </c>
      <c r="AK41">
        <v>0.18</v>
      </c>
      <c r="AL41">
        <v>0.07</v>
      </c>
      <c r="AM41">
        <v>0</v>
      </c>
      <c r="AN41">
        <v>0</v>
      </c>
      <c r="AO41">
        <v>0.11</v>
      </c>
      <c r="AP41">
        <v>0</v>
      </c>
      <c r="AQ41">
        <v>0.2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H41">
        <v>0</v>
      </c>
      <c r="BI41">
        <v>1</v>
      </c>
      <c r="BJ41" t="s">
        <v>91</v>
      </c>
      <c r="BM41">
        <v>1</v>
      </c>
      <c r="BN41">
        <v>0</v>
      </c>
      <c r="BP41">
        <v>0</v>
      </c>
      <c r="BQ41">
        <v>3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0</v>
      </c>
      <c r="CA41">
        <v>0</v>
      </c>
      <c r="CF41">
        <v>0</v>
      </c>
      <c r="CG41">
        <v>0</v>
      </c>
      <c r="CM41">
        <v>0</v>
      </c>
      <c r="CO41">
        <v>0</v>
      </c>
      <c r="CP41">
        <f t="shared" si="20"/>
        <v>261</v>
      </c>
      <c r="CQ41">
        <f t="shared" si="21"/>
        <v>0.07</v>
      </c>
      <c r="CR41">
        <f t="shared" si="22"/>
        <v>0</v>
      </c>
      <c r="CS41">
        <f t="shared" si="23"/>
        <v>0</v>
      </c>
      <c r="CT41">
        <f t="shared" si="24"/>
        <v>0.11</v>
      </c>
      <c r="CU41">
        <f t="shared" si="25"/>
        <v>0</v>
      </c>
      <c r="CV41">
        <f t="shared" si="26"/>
        <v>0.2</v>
      </c>
      <c r="CW41">
        <f t="shared" si="27"/>
        <v>0</v>
      </c>
      <c r="CX41">
        <f t="shared" si="28"/>
        <v>0</v>
      </c>
      <c r="CY41">
        <f t="shared" si="30"/>
        <v>0</v>
      </c>
      <c r="CZ41">
        <f t="shared" si="31"/>
        <v>0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1005</v>
      </c>
      <c r="DV41" t="s">
        <v>16</v>
      </c>
      <c r="DW41" t="s">
        <v>16</v>
      </c>
      <c r="DX41">
        <v>1</v>
      </c>
      <c r="EE41">
        <v>3663560</v>
      </c>
      <c r="EF41">
        <v>3</v>
      </c>
      <c r="EG41" t="s">
        <v>19</v>
      </c>
      <c r="EH41">
        <v>0</v>
      </c>
      <c r="EJ41">
        <v>1</v>
      </c>
      <c r="EK41">
        <v>1</v>
      </c>
      <c r="EL41" t="s">
        <v>20</v>
      </c>
      <c r="EQ41">
        <v>64</v>
      </c>
      <c r="ER41">
        <v>0.25</v>
      </c>
      <c r="ES41">
        <v>0.07</v>
      </c>
      <c r="ET41">
        <v>0</v>
      </c>
      <c r="EU41">
        <v>0</v>
      </c>
      <c r="EV41">
        <v>0.11</v>
      </c>
      <c r="EW41">
        <v>0.2</v>
      </c>
      <c r="EX41">
        <v>0</v>
      </c>
      <c r="EY41">
        <v>0</v>
      </c>
      <c r="EZ41">
        <v>0</v>
      </c>
      <c r="FQ41">
        <v>0</v>
      </c>
      <c r="FR41">
        <f t="shared" si="29"/>
        <v>0</v>
      </c>
      <c r="FS41">
        <v>0</v>
      </c>
      <c r="FX41">
        <v>0</v>
      </c>
      <c r="FY41">
        <v>0</v>
      </c>
    </row>
    <row r="42" spans="1:181" ht="12.75">
      <c r="A42">
        <v>17</v>
      </c>
      <c r="B42">
        <v>1</v>
      </c>
      <c r="E42" t="s">
        <v>92</v>
      </c>
      <c r="I42">
        <v>0</v>
      </c>
      <c r="J42">
        <v>0</v>
      </c>
      <c r="O42">
        <f t="shared" si="2"/>
        <v>0</v>
      </c>
      <c r="P42">
        <f t="shared" si="3"/>
        <v>0</v>
      </c>
      <c r="Q42">
        <f t="shared" si="4"/>
        <v>0</v>
      </c>
      <c r="R42">
        <f t="shared" si="5"/>
        <v>0</v>
      </c>
      <c r="S42">
        <f t="shared" si="6"/>
        <v>0</v>
      </c>
      <c r="T42">
        <f t="shared" si="7"/>
        <v>0</v>
      </c>
      <c r="U42">
        <f t="shared" si="8"/>
        <v>0</v>
      </c>
      <c r="V42">
        <f t="shared" si="9"/>
        <v>0</v>
      </c>
      <c r="W42">
        <f t="shared" si="10"/>
        <v>0</v>
      </c>
      <c r="X42">
        <f t="shared" si="11"/>
        <v>0</v>
      </c>
      <c r="Y42">
        <f t="shared" si="12"/>
        <v>0</v>
      </c>
      <c r="AA42">
        <v>0</v>
      </c>
      <c r="AB42">
        <f t="shared" si="13"/>
        <v>0</v>
      </c>
      <c r="AC42">
        <f t="shared" si="14"/>
        <v>0</v>
      </c>
      <c r="AD42">
        <f t="shared" si="15"/>
        <v>0</v>
      </c>
      <c r="AE42">
        <f t="shared" si="16"/>
        <v>0</v>
      </c>
      <c r="AF42">
        <f>ROUND((EV42),2)</f>
        <v>0</v>
      </c>
      <c r="AG42">
        <f t="shared" si="17"/>
        <v>0</v>
      </c>
      <c r="AH42">
        <f>(EW42)</f>
        <v>0</v>
      </c>
      <c r="AI42">
        <f t="shared" si="18"/>
        <v>0</v>
      </c>
      <c r="AJ42">
        <f t="shared" si="19"/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H42">
        <v>3</v>
      </c>
      <c r="BI42">
        <v>4</v>
      </c>
      <c r="BM42">
        <v>0</v>
      </c>
      <c r="BN42">
        <v>0</v>
      </c>
      <c r="BP42">
        <v>0</v>
      </c>
      <c r="BQ42">
        <v>0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0</v>
      </c>
      <c r="CA42">
        <v>0</v>
      </c>
      <c r="CF42">
        <v>0</v>
      </c>
      <c r="CG42">
        <v>0</v>
      </c>
      <c r="CM42">
        <v>0</v>
      </c>
      <c r="CO42">
        <v>0</v>
      </c>
      <c r="CP42">
        <f t="shared" si="20"/>
        <v>0</v>
      </c>
      <c r="CQ42">
        <f t="shared" si="21"/>
        <v>0</v>
      </c>
      <c r="CR42">
        <f t="shared" si="22"/>
        <v>0</v>
      </c>
      <c r="CS42">
        <f t="shared" si="23"/>
        <v>0</v>
      </c>
      <c r="CT42">
        <f t="shared" si="24"/>
        <v>0</v>
      </c>
      <c r="CU42">
        <f t="shared" si="25"/>
        <v>0</v>
      </c>
      <c r="CV42">
        <f t="shared" si="26"/>
        <v>0</v>
      </c>
      <c r="CW42">
        <f t="shared" si="27"/>
        <v>0</v>
      </c>
      <c r="CX42">
        <f t="shared" si="28"/>
        <v>0</v>
      </c>
      <c r="CY42">
        <f>0</f>
        <v>0</v>
      </c>
      <c r="CZ42">
        <f>0</f>
        <v>0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X42">
        <v>0</v>
      </c>
      <c r="EE42">
        <v>3663559</v>
      </c>
      <c r="EF42">
        <v>0</v>
      </c>
      <c r="EH42">
        <v>0</v>
      </c>
      <c r="EJ42">
        <v>4</v>
      </c>
      <c r="EK42">
        <v>0</v>
      </c>
      <c r="EL42" t="s">
        <v>24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Q42">
        <v>0</v>
      </c>
      <c r="FR42">
        <f t="shared" si="29"/>
        <v>0</v>
      </c>
      <c r="FS42">
        <v>0</v>
      </c>
      <c r="FX42">
        <v>0</v>
      </c>
      <c r="FY42">
        <v>0</v>
      </c>
    </row>
    <row r="43" spans="1:181" ht="12.75">
      <c r="A43">
        <v>17</v>
      </c>
      <c r="B43">
        <v>1</v>
      </c>
      <c r="E43" t="s">
        <v>93</v>
      </c>
      <c r="I43">
        <v>0</v>
      </c>
      <c r="J43">
        <v>0</v>
      </c>
      <c r="O43">
        <f t="shared" si="2"/>
        <v>0</v>
      </c>
      <c r="P43">
        <f t="shared" si="3"/>
        <v>0</v>
      </c>
      <c r="Q43">
        <f t="shared" si="4"/>
        <v>0</v>
      </c>
      <c r="R43">
        <f t="shared" si="5"/>
        <v>0</v>
      </c>
      <c r="S43">
        <f t="shared" si="6"/>
        <v>0</v>
      </c>
      <c r="T43">
        <f t="shared" si="7"/>
        <v>0</v>
      </c>
      <c r="U43">
        <f t="shared" si="8"/>
        <v>0</v>
      </c>
      <c r="V43">
        <f t="shared" si="9"/>
        <v>0</v>
      </c>
      <c r="W43">
        <f t="shared" si="10"/>
        <v>0</v>
      </c>
      <c r="X43">
        <f t="shared" si="11"/>
        <v>0</v>
      </c>
      <c r="Y43">
        <f t="shared" si="12"/>
        <v>0</v>
      </c>
      <c r="AA43">
        <v>0</v>
      </c>
      <c r="AB43">
        <f t="shared" si="13"/>
        <v>0</v>
      </c>
      <c r="AC43">
        <f t="shared" si="14"/>
        <v>0</v>
      </c>
      <c r="AD43">
        <f t="shared" si="15"/>
        <v>0</v>
      </c>
      <c r="AE43">
        <f t="shared" si="16"/>
        <v>0</v>
      </c>
      <c r="AF43">
        <f>ROUND((EV43),2)</f>
        <v>0</v>
      </c>
      <c r="AG43">
        <f t="shared" si="17"/>
        <v>0</v>
      </c>
      <c r="AH43">
        <f>(EW43)</f>
        <v>0</v>
      </c>
      <c r="AI43">
        <f t="shared" si="18"/>
        <v>0</v>
      </c>
      <c r="AJ43">
        <f t="shared" si="19"/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H43">
        <v>3</v>
      </c>
      <c r="BI43">
        <v>4</v>
      </c>
      <c r="BM43">
        <v>0</v>
      </c>
      <c r="BN43">
        <v>0</v>
      </c>
      <c r="BP43">
        <v>0</v>
      </c>
      <c r="BQ43">
        <v>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0</v>
      </c>
      <c r="CA43">
        <v>8</v>
      </c>
      <c r="CF43">
        <v>0</v>
      </c>
      <c r="CG43">
        <v>0</v>
      </c>
      <c r="CM43">
        <v>0</v>
      </c>
      <c r="CO43">
        <v>0</v>
      </c>
      <c r="CP43">
        <f t="shared" si="20"/>
        <v>0</v>
      </c>
      <c r="CQ43">
        <f t="shared" si="21"/>
        <v>0</v>
      </c>
      <c r="CR43">
        <f t="shared" si="22"/>
        <v>0</v>
      </c>
      <c r="CS43">
        <f t="shared" si="23"/>
        <v>0</v>
      </c>
      <c r="CT43">
        <f t="shared" si="24"/>
        <v>0</v>
      </c>
      <c r="CU43">
        <f t="shared" si="25"/>
        <v>0</v>
      </c>
      <c r="CV43">
        <f t="shared" si="26"/>
        <v>0</v>
      </c>
      <c r="CW43">
        <f t="shared" si="27"/>
        <v>0</v>
      </c>
      <c r="CX43">
        <f t="shared" si="28"/>
        <v>0</v>
      </c>
      <c r="CY43">
        <f>0</f>
        <v>0</v>
      </c>
      <c r="CZ43">
        <f>0</f>
        <v>0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X43">
        <v>0</v>
      </c>
      <c r="EE43">
        <v>3663559</v>
      </c>
      <c r="EF43">
        <v>0</v>
      </c>
      <c r="EH43">
        <v>0</v>
      </c>
      <c r="EJ43">
        <v>4</v>
      </c>
      <c r="EK43">
        <v>0</v>
      </c>
      <c r="EL43" t="s">
        <v>24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Q43">
        <v>0</v>
      </c>
      <c r="FR43">
        <f t="shared" si="29"/>
        <v>0</v>
      </c>
      <c r="FS43">
        <v>0</v>
      </c>
      <c r="FX43">
        <v>0</v>
      </c>
      <c r="FY43">
        <v>8</v>
      </c>
    </row>
    <row r="45" spans="1:43" ht="12.75">
      <c r="A45" s="2">
        <v>51</v>
      </c>
      <c r="B45" s="2">
        <f>B20</f>
        <v>1</v>
      </c>
      <c r="C45" s="2">
        <f>A20</f>
        <v>3</v>
      </c>
      <c r="D45" s="2">
        <f>ROW(A20)</f>
        <v>20</v>
      </c>
      <c r="E45" s="2"/>
      <c r="F45" s="2" t="str">
        <f>IF(F20&lt;&gt;"",F20,"")</f>
        <v>Новая локальная смета</v>
      </c>
      <c r="G45" s="2" t="str">
        <f>IF(G20&lt;&gt;"",G20,"")</f>
        <v>Ремонтно-реставрационные работы</v>
      </c>
      <c r="H45" s="2"/>
      <c r="I45" s="2"/>
      <c r="J45" s="2"/>
      <c r="K45" s="2"/>
      <c r="L45" s="2"/>
      <c r="M45" s="2"/>
      <c r="N45" s="2"/>
      <c r="O45" s="2">
        <f aca="true" t="shared" si="34" ref="O45:Y45">ROUND(AB45,2)</f>
        <v>7405.22</v>
      </c>
      <c r="P45" s="2">
        <f t="shared" si="34"/>
        <v>2483.61</v>
      </c>
      <c r="Q45" s="2">
        <f t="shared" si="34"/>
        <v>0</v>
      </c>
      <c r="R45" s="2">
        <f t="shared" si="34"/>
        <v>0</v>
      </c>
      <c r="S45" s="2">
        <f t="shared" si="34"/>
        <v>4921.61</v>
      </c>
      <c r="T45" s="2">
        <f t="shared" si="34"/>
        <v>0</v>
      </c>
      <c r="U45" s="2">
        <f t="shared" si="34"/>
        <v>8950.51</v>
      </c>
      <c r="V45" s="2">
        <f t="shared" si="34"/>
        <v>0</v>
      </c>
      <c r="W45" s="2">
        <f t="shared" si="34"/>
        <v>0</v>
      </c>
      <c r="X45" s="2">
        <f t="shared" si="34"/>
        <v>0</v>
      </c>
      <c r="Y45" s="2">
        <f t="shared" si="34"/>
        <v>0</v>
      </c>
      <c r="Z45" s="2"/>
      <c r="AA45" s="2"/>
      <c r="AB45" s="2">
        <f>ROUND(SUMIF(AA24:AA43,"=0",O24:O43),2)</f>
        <v>7405.22</v>
      </c>
      <c r="AC45" s="2">
        <f>ROUND(SUMIF(AA24:AA43,"=0",P24:P43),2)</f>
        <v>2483.61</v>
      </c>
      <c r="AD45" s="2">
        <f>ROUND(SUMIF(AA24:AA43,"=0",Q24:Q43),2)</f>
        <v>0</v>
      </c>
      <c r="AE45" s="2">
        <f>ROUND(SUMIF(AA24:AA43,"=0",R24:R43),2)</f>
        <v>0</v>
      </c>
      <c r="AF45" s="2">
        <f>ROUND(SUMIF(AA24:AA43,"=0",S24:S43),2)</f>
        <v>4921.61</v>
      </c>
      <c r="AG45" s="2">
        <f>ROUND(SUMIF(AA24:AA43,"=0",T24:T43),2)</f>
        <v>0</v>
      </c>
      <c r="AH45" s="2">
        <f>ROUND(SUMIF(AA24:AA43,"=0",U24:U43),2)</f>
        <v>8950.51</v>
      </c>
      <c r="AI45" s="2">
        <f>ROUND(SUMIF(AA24:AA43,"=0",V24:V43),2)</f>
        <v>0</v>
      </c>
      <c r="AJ45" s="2">
        <f>ROUND(SUMIF(AA24:AA43,"=0",W24:W43),2)</f>
        <v>0</v>
      </c>
      <c r="AK45" s="2">
        <f>ROUND(SUMIF(AA24:AA43,"=0",X24:X43),2)</f>
        <v>0</v>
      </c>
      <c r="AL45" s="2">
        <f>ROUND(SUMIF(AA24:AA43,"=0",Y24:Y43),2)</f>
        <v>0</v>
      </c>
      <c r="AM45" s="2"/>
      <c r="AN45" s="2">
        <f>ROUND(AO45,2)</f>
        <v>0</v>
      </c>
      <c r="AO45" s="2">
        <f>ROUND(SUMIF(AA24:AA43,"=0",FQ24:FQ43),2)</f>
        <v>0</v>
      </c>
      <c r="AP45" s="2">
        <f>ROUND(AQ45,2)</f>
        <v>0</v>
      </c>
      <c r="AQ45" s="2">
        <f>ROUND(SUM(FR24:FR43),2)</f>
        <v>0</v>
      </c>
    </row>
    <row r="47" spans="1:14" ht="12.75">
      <c r="A47" s="3">
        <v>50</v>
      </c>
      <c r="B47" s="3">
        <f>IF(Source!F47&lt;&gt;0,1,0)</f>
        <v>1</v>
      </c>
      <c r="C47" s="3">
        <v>0</v>
      </c>
      <c r="D47" s="3">
        <v>1</v>
      </c>
      <c r="E47" s="3">
        <v>201</v>
      </c>
      <c r="F47" s="3">
        <f>Source!O45</f>
        <v>7405.22</v>
      </c>
      <c r="G47" s="3" t="s">
        <v>94</v>
      </c>
      <c r="H47" s="3" t="s">
        <v>95</v>
      </c>
      <c r="I47" s="3"/>
      <c r="J47" s="3"/>
      <c r="K47" s="3">
        <v>201</v>
      </c>
      <c r="L47" s="3">
        <v>1</v>
      </c>
      <c r="M47" s="3">
        <v>1</v>
      </c>
      <c r="N47" s="3" t="s">
        <v>3</v>
      </c>
    </row>
    <row r="48" spans="1:14" ht="12.75">
      <c r="A48" s="3">
        <v>50</v>
      </c>
      <c r="B48" s="3">
        <f>IF(Source!F48&lt;&gt;0,1,0)</f>
        <v>1</v>
      </c>
      <c r="C48" s="3">
        <v>0</v>
      </c>
      <c r="D48" s="3">
        <v>1</v>
      </c>
      <c r="E48" s="3">
        <v>202</v>
      </c>
      <c r="F48" s="3">
        <f>Source!P45</f>
        <v>2483.61</v>
      </c>
      <c r="G48" s="3" t="s">
        <v>96</v>
      </c>
      <c r="H48" s="3" t="s">
        <v>97</v>
      </c>
      <c r="I48" s="3"/>
      <c r="J48" s="3"/>
      <c r="K48" s="3">
        <v>202</v>
      </c>
      <c r="L48" s="3">
        <v>2</v>
      </c>
      <c r="M48" s="3">
        <v>1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222</v>
      </c>
      <c r="F49" s="3">
        <f>Source!AN45</f>
        <v>0</v>
      </c>
      <c r="G49" s="3" t="s">
        <v>98</v>
      </c>
      <c r="H49" s="3" t="s">
        <v>99</v>
      </c>
      <c r="I49" s="3"/>
      <c r="J49" s="3"/>
      <c r="K49" s="3">
        <v>222</v>
      </c>
      <c r="L49" s="3">
        <v>3</v>
      </c>
      <c r="M49" s="3">
        <v>3</v>
      </c>
      <c r="N49" s="3" t="s">
        <v>3</v>
      </c>
    </row>
    <row r="50" spans="1:14" ht="12.75">
      <c r="A50" s="3">
        <v>50</v>
      </c>
      <c r="B50" s="3">
        <f>IF(Source!F50&lt;&gt;0,1,0)</f>
        <v>0</v>
      </c>
      <c r="C50" s="3">
        <v>0</v>
      </c>
      <c r="D50" s="3">
        <v>1</v>
      </c>
      <c r="E50" s="3">
        <v>216</v>
      </c>
      <c r="F50" s="3">
        <f>Source!AP45</f>
        <v>0</v>
      </c>
      <c r="G50" s="3" t="s">
        <v>100</v>
      </c>
      <c r="H50" s="3" t="s">
        <v>101</v>
      </c>
      <c r="I50" s="3"/>
      <c r="J50" s="3"/>
      <c r="K50" s="3">
        <v>216</v>
      </c>
      <c r="L50" s="3">
        <v>4</v>
      </c>
      <c r="M50" s="3">
        <v>1</v>
      </c>
      <c r="N50" s="3" t="s">
        <v>3</v>
      </c>
    </row>
    <row r="51" spans="1:14" ht="12.75">
      <c r="A51" s="3">
        <v>50</v>
      </c>
      <c r="B51" s="3">
        <f>IF(Source!F51&lt;&gt;0,1,0)</f>
        <v>0</v>
      </c>
      <c r="C51" s="3">
        <v>0</v>
      </c>
      <c r="D51" s="3">
        <v>1</v>
      </c>
      <c r="E51" s="3">
        <v>203</v>
      </c>
      <c r="F51" s="3">
        <f>Source!Q45</f>
        <v>0</v>
      </c>
      <c r="G51" s="3" t="s">
        <v>102</v>
      </c>
      <c r="H51" s="3" t="s">
        <v>103</v>
      </c>
      <c r="I51" s="3"/>
      <c r="J51" s="3"/>
      <c r="K51" s="3">
        <v>203</v>
      </c>
      <c r="L51" s="3">
        <v>5</v>
      </c>
      <c r="M51" s="3">
        <v>1</v>
      </c>
      <c r="N51" s="3" t="s">
        <v>3</v>
      </c>
    </row>
    <row r="52" spans="1:14" ht="12.75">
      <c r="A52" s="3">
        <v>50</v>
      </c>
      <c r="B52" s="3">
        <f>IF(Source!F52&lt;&gt;0,1,0)</f>
        <v>0</v>
      </c>
      <c r="C52" s="3">
        <v>0</v>
      </c>
      <c r="D52" s="3">
        <v>1</v>
      </c>
      <c r="E52" s="3">
        <v>204</v>
      </c>
      <c r="F52" s="3">
        <f>Source!R45</f>
        <v>0</v>
      </c>
      <c r="G52" s="3" t="s">
        <v>104</v>
      </c>
      <c r="H52" s="3" t="s">
        <v>105</v>
      </c>
      <c r="I52" s="3"/>
      <c r="J52" s="3"/>
      <c r="K52" s="3">
        <v>204</v>
      </c>
      <c r="L52" s="3">
        <v>6</v>
      </c>
      <c r="M52" s="3">
        <v>1</v>
      </c>
      <c r="N52" s="3" t="s">
        <v>3</v>
      </c>
    </row>
    <row r="53" spans="1:14" ht="12.75">
      <c r="A53" s="3">
        <v>50</v>
      </c>
      <c r="B53" s="3">
        <f>IF(Source!F53&lt;&gt;0,1,0)</f>
        <v>1</v>
      </c>
      <c r="C53" s="3">
        <v>0</v>
      </c>
      <c r="D53" s="3">
        <v>1</v>
      </c>
      <c r="E53" s="3">
        <v>205</v>
      </c>
      <c r="F53" s="3">
        <f>Source!S45</f>
        <v>4921.61</v>
      </c>
      <c r="G53" s="3" t="s">
        <v>106</v>
      </c>
      <c r="H53" s="3" t="s">
        <v>107</v>
      </c>
      <c r="I53" s="3"/>
      <c r="J53" s="3"/>
      <c r="K53" s="3">
        <v>205</v>
      </c>
      <c r="L53" s="3">
        <v>7</v>
      </c>
      <c r="M53" s="3">
        <v>1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206</v>
      </c>
      <c r="F54" s="3">
        <f>Source!T45</f>
        <v>0</v>
      </c>
      <c r="G54" s="3" t="s">
        <v>108</v>
      </c>
      <c r="H54" s="3" t="s">
        <v>109</v>
      </c>
      <c r="I54" s="3"/>
      <c r="J54" s="3"/>
      <c r="K54" s="3">
        <v>206</v>
      </c>
      <c r="L54" s="3">
        <v>8</v>
      </c>
      <c r="M54" s="3">
        <v>3</v>
      </c>
      <c r="N54" s="3" t="s">
        <v>3</v>
      </c>
    </row>
    <row r="55" spans="1:14" ht="12.75">
      <c r="A55" s="3">
        <v>50</v>
      </c>
      <c r="B55" s="3">
        <f>IF(Source!F55&lt;&gt;0,1,0)</f>
        <v>1</v>
      </c>
      <c r="C55" s="3">
        <v>0</v>
      </c>
      <c r="D55" s="3">
        <v>1</v>
      </c>
      <c r="E55" s="3">
        <v>207</v>
      </c>
      <c r="F55" s="3">
        <f>Source!U45</f>
        <v>8950.51</v>
      </c>
      <c r="G55" s="3" t="s">
        <v>110</v>
      </c>
      <c r="H55" s="3" t="s">
        <v>111</v>
      </c>
      <c r="I55" s="3"/>
      <c r="J55" s="3"/>
      <c r="K55" s="3">
        <v>207</v>
      </c>
      <c r="L55" s="3">
        <v>9</v>
      </c>
      <c r="M55" s="3">
        <v>1</v>
      </c>
      <c r="N55" s="3" t="s">
        <v>3</v>
      </c>
    </row>
    <row r="56" spans="1:14" ht="12.75">
      <c r="A56" s="3">
        <v>50</v>
      </c>
      <c r="B56" s="3">
        <f>IF(Source!F56&lt;&gt;0,1,0)</f>
        <v>0</v>
      </c>
      <c r="C56" s="3">
        <v>0</v>
      </c>
      <c r="D56" s="3">
        <v>1</v>
      </c>
      <c r="E56" s="3">
        <v>208</v>
      </c>
      <c r="F56" s="3">
        <f>Source!V45</f>
        <v>0</v>
      </c>
      <c r="G56" s="3" t="s">
        <v>112</v>
      </c>
      <c r="H56" s="3" t="s">
        <v>113</v>
      </c>
      <c r="I56" s="3"/>
      <c r="J56" s="3"/>
      <c r="K56" s="3">
        <v>208</v>
      </c>
      <c r="L56" s="3">
        <v>10</v>
      </c>
      <c r="M56" s="3">
        <v>1</v>
      </c>
      <c r="N56" s="3" t="s">
        <v>3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209</v>
      </c>
      <c r="F57" s="3">
        <f>Source!W45</f>
        <v>0</v>
      </c>
      <c r="G57" s="3" t="s">
        <v>114</v>
      </c>
      <c r="H57" s="3" t="s">
        <v>115</v>
      </c>
      <c r="I57" s="3"/>
      <c r="J57" s="3"/>
      <c r="K57" s="3">
        <v>209</v>
      </c>
      <c r="L57" s="3">
        <v>11</v>
      </c>
      <c r="M57" s="3">
        <v>3</v>
      </c>
      <c r="N57" s="3" t="s">
        <v>3</v>
      </c>
    </row>
    <row r="58" spans="1:14" ht="12.75">
      <c r="A58" s="3">
        <v>50</v>
      </c>
      <c r="B58" s="3">
        <f>IF(Source!F58&lt;&gt;0,1,0)</f>
        <v>0</v>
      </c>
      <c r="C58" s="3">
        <v>0</v>
      </c>
      <c r="D58" s="3">
        <v>1</v>
      </c>
      <c r="E58" s="3">
        <v>210</v>
      </c>
      <c r="F58" s="3">
        <f>Source!X45</f>
        <v>0</v>
      </c>
      <c r="G58" s="3" t="s">
        <v>116</v>
      </c>
      <c r="H58" s="3" t="s">
        <v>117</v>
      </c>
      <c r="I58" s="3"/>
      <c r="J58" s="3"/>
      <c r="K58" s="3">
        <v>210</v>
      </c>
      <c r="L58" s="3">
        <v>12</v>
      </c>
      <c r="M58" s="3">
        <v>1</v>
      </c>
      <c r="N58" s="3" t="s">
        <v>3</v>
      </c>
    </row>
    <row r="59" spans="1:14" ht="12.75">
      <c r="A59" s="3">
        <v>50</v>
      </c>
      <c r="B59" s="3">
        <f>IF(Source!F59&lt;&gt;0,1,0)</f>
        <v>0</v>
      </c>
      <c r="C59" s="3">
        <v>0</v>
      </c>
      <c r="D59" s="3">
        <v>1</v>
      </c>
      <c r="E59" s="3">
        <v>211</v>
      </c>
      <c r="F59" s="3">
        <f>Source!Y45</f>
        <v>0</v>
      </c>
      <c r="G59" s="3" t="s">
        <v>118</v>
      </c>
      <c r="H59" s="3" t="s">
        <v>119</v>
      </c>
      <c r="I59" s="3"/>
      <c r="J59" s="3"/>
      <c r="K59" s="3">
        <v>211</v>
      </c>
      <c r="L59" s="3">
        <v>13</v>
      </c>
      <c r="M59" s="3">
        <v>1</v>
      </c>
      <c r="N59" s="3" t="s">
        <v>3</v>
      </c>
    </row>
    <row r="61" spans="1:43" ht="12.75">
      <c r="A61" s="2">
        <v>51</v>
      </c>
      <c r="B61" s="2">
        <f>B12</f>
        <v>1</v>
      </c>
      <c r="C61" s="2">
        <f>A12</f>
        <v>1</v>
      </c>
      <c r="D61" s="2">
        <f>ROW(A12)</f>
        <v>12</v>
      </c>
      <c r="E61" s="2"/>
      <c r="F61" s="2" t="str">
        <f>IF(F12&lt;&gt;"",F12,"")</f>
        <v>Новый объект</v>
      </c>
      <c r="G61" s="2" t="str">
        <f>IF(G12&lt;&gt;"",G12,"")</f>
        <v>Памятник истории и культуры регионального значения:"Здание театра 1862-1870г. "  г.Рязань ул.Соборная  16</v>
      </c>
      <c r="H61" s="2"/>
      <c r="I61" s="2"/>
      <c r="J61" s="2"/>
      <c r="K61" s="2"/>
      <c r="L61" s="2"/>
      <c r="M61" s="2"/>
      <c r="N61" s="2"/>
      <c r="O61" s="2">
        <f aca="true" t="shared" si="35" ref="O61:Y61">ROUND(O45,2)</f>
        <v>7405.22</v>
      </c>
      <c r="P61" s="2">
        <f t="shared" si="35"/>
        <v>2483.61</v>
      </c>
      <c r="Q61" s="2">
        <f t="shared" si="35"/>
        <v>0</v>
      </c>
      <c r="R61" s="2">
        <f t="shared" si="35"/>
        <v>0</v>
      </c>
      <c r="S61" s="2">
        <f t="shared" si="35"/>
        <v>4921.61</v>
      </c>
      <c r="T61" s="2">
        <f t="shared" si="35"/>
        <v>0</v>
      </c>
      <c r="U61" s="2">
        <f t="shared" si="35"/>
        <v>8950.51</v>
      </c>
      <c r="V61" s="2">
        <f t="shared" si="35"/>
        <v>0</v>
      </c>
      <c r="W61" s="2">
        <f t="shared" si="35"/>
        <v>0</v>
      </c>
      <c r="X61" s="2">
        <f t="shared" si="35"/>
        <v>0</v>
      </c>
      <c r="Y61" s="2">
        <f t="shared" si="35"/>
        <v>0</v>
      </c>
      <c r="Z61" s="2"/>
      <c r="AA61" s="2"/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/>
      <c r="AN61" s="2">
        <f>ROUND(AN45,2)</f>
        <v>0</v>
      </c>
      <c r="AO61" s="2">
        <v>0</v>
      </c>
      <c r="AP61" s="2">
        <f>ROUND(AP45,2)</f>
        <v>0</v>
      </c>
      <c r="AQ61" s="2">
        <v>0</v>
      </c>
    </row>
    <row r="63" spans="1:14" ht="12.75">
      <c r="A63" s="3">
        <v>50</v>
      </c>
      <c r="B63" s="3">
        <f>IF(Source!F63&lt;&gt;0,1,0)</f>
        <v>1</v>
      </c>
      <c r="C63" s="3">
        <v>0</v>
      </c>
      <c r="D63" s="3">
        <v>1</v>
      </c>
      <c r="E63" s="3">
        <v>201</v>
      </c>
      <c r="F63" s="3">
        <f>Source!O61</f>
        <v>7405.22</v>
      </c>
      <c r="G63" s="3" t="s">
        <v>94</v>
      </c>
      <c r="H63" s="3" t="s">
        <v>95</v>
      </c>
      <c r="I63" s="3"/>
      <c r="J63" s="3"/>
      <c r="K63" s="3">
        <v>201</v>
      </c>
      <c r="L63" s="3">
        <v>1</v>
      </c>
      <c r="M63" s="3">
        <v>1</v>
      </c>
      <c r="N63" s="3" t="s">
        <v>3</v>
      </c>
    </row>
    <row r="64" spans="1:14" ht="12.75">
      <c r="A64" s="3">
        <v>50</v>
      </c>
      <c r="B64" s="3">
        <f>IF(Source!F64&lt;&gt;0,1,0)</f>
        <v>1</v>
      </c>
      <c r="C64" s="3">
        <v>0</v>
      </c>
      <c r="D64" s="3">
        <v>1</v>
      </c>
      <c r="E64" s="3">
        <v>202</v>
      </c>
      <c r="F64" s="3">
        <f>Source!P61</f>
        <v>2483.61</v>
      </c>
      <c r="G64" s="3" t="s">
        <v>96</v>
      </c>
      <c r="H64" s="3" t="s">
        <v>97</v>
      </c>
      <c r="I64" s="3"/>
      <c r="J64" s="3"/>
      <c r="K64" s="3">
        <v>202</v>
      </c>
      <c r="L64" s="3">
        <v>2</v>
      </c>
      <c r="M64" s="3">
        <v>1</v>
      </c>
      <c r="N64" s="3" t="s">
        <v>3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222</v>
      </c>
      <c r="F65" s="3">
        <f>Source!AN61</f>
        <v>0</v>
      </c>
      <c r="G65" s="3" t="s">
        <v>98</v>
      </c>
      <c r="H65" s="3" t="s">
        <v>99</v>
      </c>
      <c r="I65" s="3"/>
      <c r="J65" s="3"/>
      <c r="K65" s="3">
        <v>222</v>
      </c>
      <c r="L65" s="3">
        <v>3</v>
      </c>
      <c r="M65" s="3">
        <v>3</v>
      </c>
      <c r="N65" s="3" t="s">
        <v>3</v>
      </c>
    </row>
    <row r="66" spans="1:14" ht="12.75">
      <c r="A66" s="3">
        <v>50</v>
      </c>
      <c r="B66" s="3">
        <f>IF(Source!F66&lt;&gt;0,1,0)</f>
        <v>0</v>
      </c>
      <c r="C66" s="3">
        <v>0</v>
      </c>
      <c r="D66" s="3">
        <v>1</v>
      </c>
      <c r="E66" s="3">
        <v>216</v>
      </c>
      <c r="F66" s="3">
        <f>Source!AP61</f>
        <v>0</v>
      </c>
      <c r="G66" s="3" t="s">
        <v>100</v>
      </c>
      <c r="H66" s="3" t="s">
        <v>101</v>
      </c>
      <c r="I66" s="3"/>
      <c r="J66" s="3"/>
      <c r="K66" s="3">
        <v>216</v>
      </c>
      <c r="L66" s="3">
        <v>4</v>
      </c>
      <c r="M66" s="3">
        <v>1</v>
      </c>
      <c r="N66" s="3" t="s">
        <v>3</v>
      </c>
    </row>
    <row r="67" spans="1:14" ht="12.75">
      <c r="A67" s="3">
        <v>50</v>
      </c>
      <c r="B67" s="3">
        <f>IF(Source!F67&lt;&gt;0,1,0)</f>
        <v>0</v>
      </c>
      <c r="C67" s="3">
        <v>0</v>
      </c>
      <c r="D67" s="3">
        <v>1</v>
      </c>
      <c r="E67" s="3">
        <v>203</v>
      </c>
      <c r="F67" s="3">
        <f>Source!Q61</f>
        <v>0</v>
      </c>
      <c r="G67" s="3" t="s">
        <v>102</v>
      </c>
      <c r="H67" s="3" t="s">
        <v>103</v>
      </c>
      <c r="I67" s="3"/>
      <c r="J67" s="3"/>
      <c r="K67" s="3">
        <v>203</v>
      </c>
      <c r="L67" s="3">
        <v>5</v>
      </c>
      <c r="M67" s="3">
        <v>1</v>
      </c>
      <c r="N67" s="3" t="s">
        <v>3</v>
      </c>
    </row>
    <row r="68" spans="1:14" ht="12.75">
      <c r="A68" s="3">
        <v>50</v>
      </c>
      <c r="B68" s="3">
        <f>IF(Source!F68&lt;&gt;0,1,0)</f>
        <v>0</v>
      </c>
      <c r="C68" s="3">
        <v>0</v>
      </c>
      <c r="D68" s="3">
        <v>1</v>
      </c>
      <c r="E68" s="3">
        <v>204</v>
      </c>
      <c r="F68" s="3">
        <f>Source!R61</f>
        <v>0</v>
      </c>
      <c r="G68" s="3" t="s">
        <v>104</v>
      </c>
      <c r="H68" s="3" t="s">
        <v>105</v>
      </c>
      <c r="I68" s="3"/>
      <c r="J68" s="3"/>
      <c r="K68" s="3">
        <v>204</v>
      </c>
      <c r="L68" s="3">
        <v>6</v>
      </c>
      <c r="M68" s="3">
        <v>1</v>
      </c>
      <c r="N68" s="3" t="s">
        <v>3</v>
      </c>
    </row>
    <row r="69" spans="1:14" ht="12.75">
      <c r="A69" s="3">
        <v>50</v>
      </c>
      <c r="B69" s="3">
        <f>IF(Source!F69&lt;&gt;0,1,0)</f>
        <v>1</v>
      </c>
      <c r="C69" s="3">
        <v>0</v>
      </c>
      <c r="D69" s="3">
        <v>1</v>
      </c>
      <c r="E69" s="3">
        <v>205</v>
      </c>
      <c r="F69" s="3">
        <f>Source!S61</f>
        <v>4921.61</v>
      </c>
      <c r="G69" s="3" t="s">
        <v>106</v>
      </c>
      <c r="H69" s="3" t="s">
        <v>107</v>
      </c>
      <c r="I69" s="3"/>
      <c r="J69" s="3"/>
      <c r="K69" s="3">
        <v>205</v>
      </c>
      <c r="L69" s="3">
        <v>7</v>
      </c>
      <c r="M69" s="3">
        <v>1</v>
      </c>
      <c r="N69" s="3" t="s">
        <v>3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206</v>
      </c>
      <c r="F70" s="3">
        <f>Source!T61</f>
        <v>0</v>
      </c>
      <c r="G70" s="3" t="s">
        <v>108</v>
      </c>
      <c r="H70" s="3" t="s">
        <v>109</v>
      </c>
      <c r="I70" s="3"/>
      <c r="J70" s="3"/>
      <c r="K70" s="3">
        <v>206</v>
      </c>
      <c r="L70" s="3">
        <v>8</v>
      </c>
      <c r="M70" s="3">
        <v>3</v>
      </c>
      <c r="N70" s="3" t="s">
        <v>3</v>
      </c>
    </row>
    <row r="71" spans="1:14" ht="12.75">
      <c r="A71" s="3">
        <v>50</v>
      </c>
      <c r="B71" s="3">
        <f>IF(Source!F71&lt;&gt;0,1,0)</f>
        <v>1</v>
      </c>
      <c r="C71" s="3">
        <v>0</v>
      </c>
      <c r="D71" s="3">
        <v>1</v>
      </c>
      <c r="E71" s="3">
        <v>207</v>
      </c>
      <c r="F71" s="3">
        <f>Source!U61</f>
        <v>8950.51</v>
      </c>
      <c r="G71" s="3" t="s">
        <v>110</v>
      </c>
      <c r="H71" s="3" t="s">
        <v>111</v>
      </c>
      <c r="I71" s="3"/>
      <c r="J71" s="3"/>
      <c r="K71" s="3">
        <v>207</v>
      </c>
      <c r="L71" s="3">
        <v>9</v>
      </c>
      <c r="M71" s="3">
        <v>1</v>
      </c>
      <c r="N71" s="3" t="s">
        <v>3</v>
      </c>
    </row>
    <row r="72" spans="1:14" ht="12.75">
      <c r="A72" s="3">
        <v>50</v>
      </c>
      <c r="B72" s="3">
        <f>IF(Source!F72&lt;&gt;0,1,0)</f>
        <v>0</v>
      </c>
      <c r="C72" s="3">
        <v>0</v>
      </c>
      <c r="D72" s="3">
        <v>1</v>
      </c>
      <c r="E72" s="3">
        <v>208</v>
      </c>
      <c r="F72" s="3">
        <f>Source!V61</f>
        <v>0</v>
      </c>
      <c r="G72" s="3" t="s">
        <v>112</v>
      </c>
      <c r="H72" s="3" t="s">
        <v>113</v>
      </c>
      <c r="I72" s="3"/>
      <c r="J72" s="3"/>
      <c r="K72" s="3">
        <v>208</v>
      </c>
      <c r="L72" s="3">
        <v>10</v>
      </c>
      <c r="M72" s="3">
        <v>1</v>
      </c>
      <c r="N72" s="3" t="s">
        <v>3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209</v>
      </c>
      <c r="F73" s="3">
        <f>Source!W61</f>
        <v>0</v>
      </c>
      <c r="G73" s="3" t="s">
        <v>114</v>
      </c>
      <c r="H73" s="3" t="s">
        <v>115</v>
      </c>
      <c r="I73" s="3"/>
      <c r="J73" s="3"/>
      <c r="K73" s="3">
        <v>209</v>
      </c>
      <c r="L73" s="3">
        <v>11</v>
      </c>
      <c r="M73" s="3">
        <v>3</v>
      </c>
      <c r="N73" s="3" t="s">
        <v>3</v>
      </c>
    </row>
    <row r="74" spans="1:14" ht="12.75">
      <c r="A74" s="3">
        <v>50</v>
      </c>
      <c r="B74" s="3">
        <f>IF(Source!F74&lt;&gt;0,1,0)</f>
        <v>0</v>
      </c>
      <c r="C74" s="3">
        <v>0</v>
      </c>
      <c r="D74" s="3">
        <v>1</v>
      </c>
      <c r="E74" s="3">
        <v>210</v>
      </c>
      <c r="F74" s="3">
        <f>Source!X61</f>
        <v>0</v>
      </c>
      <c r="G74" s="3" t="s">
        <v>116</v>
      </c>
      <c r="H74" s="3" t="s">
        <v>117</v>
      </c>
      <c r="I74" s="3"/>
      <c r="J74" s="3"/>
      <c r="K74" s="3">
        <v>210</v>
      </c>
      <c r="L74" s="3">
        <v>12</v>
      </c>
      <c r="M74" s="3">
        <v>1</v>
      </c>
      <c r="N74" s="3" t="s">
        <v>3</v>
      </c>
    </row>
    <row r="75" spans="1:14" ht="12.75">
      <c r="A75" s="3">
        <v>50</v>
      </c>
      <c r="B75" s="3">
        <f>IF(Source!F75&lt;&gt;0,1,0)</f>
        <v>0</v>
      </c>
      <c r="C75" s="3">
        <v>0</v>
      </c>
      <c r="D75" s="3">
        <v>1</v>
      </c>
      <c r="E75" s="3">
        <v>211</v>
      </c>
      <c r="F75" s="3">
        <f>Source!Y61</f>
        <v>0</v>
      </c>
      <c r="G75" s="3" t="s">
        <v>118</v>
      </c>
      <c r="H75" s="3" t="s">
        <v>119</v>
      </c>
      <c r="I75" s="3"/>
      <c r="J75" s="3"/>
      <c r="K75" s="3">
        <v>211</v>
      </c>
      <c r="L75" s="3">
        <v>13</v>
      </c>
      <c r="M75" s="3">
        <v>1</v>
      </c>
      <c r="N75" s="3" t="s">
        <v>3</v>
      </c>
    </row>
    <row r="76" spans="1:14" ht="12.75">
      <c r="A76" s="3">
        <v>50</v>
      </c>
      <c r="B76" s="3">
        <v>1</v>
      </c>
      <c r="C76" s="3">
        <v>0</v>
      </c>
      <c r="D76" s="3">
        <v>2</v>
      </c>
      <c r="E76" s="3">
        <v>0</v>
      </c>
      <c r="F76" s="3">
        <f>ROUND(Source!F69*0.1,2)</f>
        <v>492.16</v>
      </c>
      <c r="G76" s="3" t="s">
        <v>120</v>
      </c>
      <c r="H76" s="3" t="s">
        <v>121</v>
      </c>
      <c r="I76" s="3"/>
      <c r="J76" s="3"/>
      <c r="K76" s="3">
        <v>212</v>
      </c>
      <c r="L76" s="3">
        <v>14</v>
      </c>
      <c r="M76" s="3">
        <v>0</v>
      </c>
      <c r="N76" s="3" t="s">
        <v>3</v>
      </c>
    </row>
    <row r="77" spans="1:14" ht="12.75">
      <c r="A77" s="3">
        <v>50</v>
      </c>
      <c r="B77" s="3">
        <v>1</v>
      </c>
      <c r="C77" s="3">
        <v>0</v>
      </c>
      <c r="D77" s="3">
        <v>2</v>
      </c>
      <c r="E77" s="3">
        <v>0</v>
      </c>
      <c r="F77" s="3">
        <f>ROUND(Source!F63+Source!F76,2)</f>
        <v>7897.38</v>
      </c>
      <c r="G77" s="3" t="s">
        <v>122</v>
      </c>
      <c r="H77" s="3" t="s">
        <v>123</v>
      </c>
      <c r="I77" s="3"/>
      <c r="J77" s="3"/>
      <c r="K77" s="3">
        <v>212</v>
      </c>
      <c r="L77" s="3">
        <v>15</v>
      </c>
      <c r="M77" s="3">
        <v>0</v>
      </c>
      <c r="N77" s="3" t="s">
        <v>3</v>
      </c>
    </row>
    <row r="78" spans="1:14" ht="12.75">
      <c r="A78" s="3">
        <v>50</v>
      </c>
      <c r="B78" s="3">
        <v>1</v>
      </c>
      <c r="C78" s="3">
        <v>0</v>
      </c>
      <c r="D78" s="3">
        <v>2</v>
      </c>
      <c r="E78" s="3">
        <v>0</v>
      </c>
      <c r="F78" s="3">
        <f>ROUND(Source!F77*0.219,2)</f>
        <v>1729.53</v>
      </c>
      <c r="G78" s="3" t="s">
        <v>124</v>
      </c>
      <c r="H78" s="3" t="s">
        <v>125</v>
      </c>
      <c r="I78" s="3"/>
      <c r="J78" s="3"/>
      <c r="K78" s="3">
        <v>212</v>
      </c>
      <c r="L78" s="3">
        <v>16</v>
      </c>
      <c r="M78" s="3">
        <v>0</v>
      </c>
      <c r="N78" s="3" t="s">
        <v>3</v>
      </c>
    </row>
    <row r="79" spans="1:14" ht="12.75">
      <c r="A79" s="3">
        <v>50</v>
      </c>
      <c r="B79" s="3">
        <v>1</v>
      </c>
      <c r="C79" s="3">
        <v>0</v>
      </c>
      <c r="D79" s="3">
        <v>2</v>
      </c>
      <c r="E79" s="3">
        <v>0</v>
      </c>
      <c r="F79" s="3">
        <f>ROUND(Source!F77+Source!F78,2)</f>
        <v>9626.91</v>
      </c>
      <c r="G79" s="3" t="s">
        <v>126</v>
      </c>
      <c r="H79" s="3" t="s">
        <v>123</v>
      </c>
      <c r="I79" s="3"/>
      <c r="J79" s="3"/>
      <c r="K79" s="3">
        <v>212</v>
      </c>
      <c r="L79" s="3">
        <v>17</v>
      </c>
      <c r="M79" s="3">
        <v>0</v>
      </c>
      <c r="N79" s="3" t="s">
        <v>3</v>
      </c>
    </row>
    <row r="80" spans="1:14" ht="12.75">
      <c r="A80" s="3">
        <v>50</v>
      </c>
      <c r="B80" s="3">
        <v>1</v>
      </c>
      <c r="C80" s="3">
        <v>0</v>
      </c>
      <c r="D80" s="3">
        <v>2</v>
      </c>
      <c r="E80" s="3">
        <v>0</v>
      </c>
      <c r="F80" s="3">
        <f>ROUND(Source!F79*0.08,2)</f>
        <v>770.15</v>
      </c>
      <c r="G80" s="3" t="s">
        <v>127</v>
      </c>
      <c r="H80" s="3" t="s">
        <v>128</v>
      </c>
      <c r="I80" s="3"/>
      <c r="J80" s="3"/>
      <c r="K80" s="3">
        <v>212</v>
      </c>
      <c r="L80" s="3">
        <v>18</v>
      </c>
      <c r="M80" s="3">
        <v>0</v>
      </c>
      <c r="N80" s="3" t="s">
        <v>3</v>
      </c>
    </row>
    <row r="81" spans="1:14" ht="12.75">
      <c r="A81" s="3">
        <v>50</v>
      </c>
      <c r="B81" s="3">
        <v>1</v>
      </c>
      <c r="C81" s="3">
        <v>0</v>
      </c>
      <c r="D81" s="3">
        <v>2</v>
      </c>
      <c r="E81" s="3">
        <v>0</v>
      </c>
      <c r="F81" s="3">
        <f>ROUND(Source!F79+Source!F80,2)</f>
        <v>10397.06</v>
      </c>
      <c r="G81" s="3" t="s">
        <v>129</v>
      </c>
      <c r="H81" s="3" t="s">
        <v>130</v>
      </c>
      <c r="I81" s="3"/>
      <c r="J81" s="3"/>
      <c r="K81" s="3">
        <v>212</v>
      </c>
      <c r="L81" s="3">
        <v>19</v>
      </c>
      <c r="M81" s="3">
        <v>0</v>
      </c>
      <c r="N81" s="3" t="s">
        <v>3</v>
      </c>
    </row>
    <row r="82" spans="1:14" ht="12.75">
      <c r="A82" s="3">
        <v>50</v>
      </c>
      <c r="B82" s="3">
        <v>1</v>
      </c>
      <c r="C82" s="3">
        <v>0</v>
      </c>
      <c r="D82" s="3">
        <v>2</v>
      </c>
      <c r="E82" s="3">
        <v>0</v>
      </c>
      <c r="F82" s="3">
        <f>ROUND(Source!F81*0.003,2)</f>
        <v>31.19</v>
      </c>
      <c r="G82" s="3" t="s">
        <v>131</v>
      </c>
      <c r="H82" s="3" t="s">
        <v>132</v>
      </c>
      <c r="I82" s="3"/>
      <c r="J82" s="3"/>
      <c r="K82" s="3">
        <v>212</v>
      </c>
      <c r="L82" s="3">
        <v>20</v>
      </c>
      <c r="M82" s="3">
        <v>0</v>
      </c>
      <c r="N82" s="3" t="s">
        <v>3</v>
      </c>
    </row>
    <row r="83" spans="1:14" ht="12.75">
      <c r="A83" s="3">
        <v>50</v>
      </c>
      <c r="B83" s="3">
        <v>1</v>
      </c>
      <c r="C83" s="3">
        <v>0</v>
      </c>
      <c r="D83" s="3">
        <v>2</v>
      </c>
      <c r="E83" s="3">
        <v>0</v>
      </c>
      <c r="F83" s="3">
        <f>ROUND(Source!F81+Source!F82,2)</f>
        <v>10428.25</v>
      </c>
      <c r="G83" s="3" t="s">
        <v>133</v>
      </c>
      <c r="H83" s="3" t="s">
        <v>123</v>
      </c>
      <c r="I83" s="3"/>
      <c r="J83" s="3"/>
      <c r="K83" s="3">
        <v>212</v>
      </c>
      <c r="L83" s="3">
        <v>21</v>
      </c>
      <c r="M83" s="3">
        <v>0</v>
      </c>
      <c r="N83" s="3" t="s">
        <v>3</v>
      </c>
    </row>
    <row r="84" spans="1:14" ht="12.75">
      <c r="A84" s="3">
        <v>50</v>
      </c>
      <c r="B84" s="3">
        <v>1</v>
      </c>
      <c r="C84" s="3">
        <v>0</v>
      </c>
      <c r="D84" s="3">
        <v>2</v>
      </c>
      <c r="E84" s="3">
        <v>0</v>
      </c>
      <c r="F84" s="3">
        <f>ROUND(Source!F83*0.0129,2)</f>
        <v>134.52</v>
      </c>
      <c r="G84" s="3" t="s">
        <v>134</v>
      </c>
      <c r="H84" s="3" t="s">
        <v>135</v>
      </c>
      <c r="I84" s="3"/>
      <c r="J84" s="3"/>
      <c r="K84" s="3">
        <v>212</v>
      </c>
      <c r="L84" s="3">
        <v>22</v>
      </c>
      <c r="M84" s="3">
        <v>0</v>
      </c>
      <c r="N84" s="3" t="s">
        <v>3</v>
      </c>
    </row>
    <row r="85" spans="1:14" ht="12.75">
      <c r="A85" s="3">
        <v>50</v>
      </c>
      <c r="B85" s="3">
        <v>1</v>
      </c>
      <c r="C85" s="3">
        <v>0</v>
      </c>
      <c r="D85" s="3">
        <v>2</v>
      </c>
      <c r="E85" s="3">
        <v>0</v>
      </c>
      <c r="F85" s="3">
        <f>ROUND(Source!F83+Source!F84,2)</f>
        <v>10562.77</v>
      </c>
      <c r="G85" s="3" t="s">
        <v>136</v>
      </c>
      <c r="H85" s="3" t="s">
        <v>123</v>
      </c>
      <c r="I85" s="3"/>
      <c r="J85" s="3"/>
      <c r="K85" s="3">
        <v>212</v>
      </c>
      <c r="L85" s="3">
        <v>23</v>
      </c>
      <c r="M85" s="3">
        <v>0</v>
      </c>
      <c r="N85" s="3" t="s">
        <v>3</v>
      </c>
    </row>
    <row r="86" spans="1:14" ht="12.75">
      <c r="A86" s="3">
        <v>50</v>
      </c>
      <c r="B86" s="3">
        <v>1</v>
      </c>
      <c r="C86" s="3">
        <v>0</v>
      </c>
      <c r="D86" s="3">
        <v>2</v>
      </c>
      <c r="E86" s="3">
        <v>0</v>
      </c>
      <c r="F86" s="3">
        <f>ROUND(Source!F85*227.07,2)</f>
        <v>2398488.18</v>
      </c>
      <c r="G86" s="3" t="s">
        <v>137</v>
      </c>
      <c r="H86" s="3" t="s">
        <v>138</v>
      </c>
      <c r="I86" s="3"/>
      <c r="J86" s="3"/>
      <c r="K86" s="3">
        <v>212</v>
      </c>
      <c r="L86" s="3">
        <v>24</v>
      </c>
      <c r="M86" s="3">
        <v>0</v>
      </c>
      <c r="N86" s="3" t="s">
        <v>3</v>
      </c>
    </row>
    <row r="87" spans="1:14" ht="12.75">
      <c r="A87" s="3">
        <v>50</v>
      </c>
      <c r="B87" s="3">
        <v>1</v>
      </c>
      <c r="C87" s="3">
        <v>0</v>
      </c>
      <c r="D87" s="3">
        <v>2</v>
      </c>
      <c r="E87" s="3">
        <v>0</v>
      </c>
      <c r="F87" s="3">
        <f>ROUND(Source!F64*227.07*0.18,2)</f>
        <v>101511.6</v>
      </c>
      <c r="G87" s="3" t="s">
        <v>139</v>
      </c>
      <c r="H87" s="3" t="s">
        <v>140</v>
      </c>
      <c r="I87" s="3"/>
      <c r="J87" s="3"/>
      <c r="K87" s="3">
        <v>212</v>
      </c>
      <c r="L87" s="3">
        <v>25</v>
      </c>
      <c r="M87" s="3">
        <v>0</v>
      </c>
      <c r="N87" s="3" t="s">
        <v>3</v>
      </c>
    </row>
    <row r="88" spans="1:14" ht="12.75">
      <c r="A88" s="3">
        <v>50</v>
      </c>
      <c r="B88" s="3">
        <v>1</v>
      </c>
      <c r="C88" s="3">
        <v>0</v>
      </c>
      <c r="D88" s="3">
        <v>2</v>
      </c>
      <c r="E88" s="3">
        <v>0</v>
      </c>
      <c r="F88" s="3">
        <f>ROUND(Source!F86+Source!F87,2)</f>
        <v>2499999.78</v>
      </c>
      <c r="G88" s="3" t="s">
        <v>141</v>
      </c>
      <c r="H88" s="3" t="s">
        <v>142</v>
      </c>
      <c r="I88" s="3"/>
      <c r="J88" s="3"/>
      <c r="K88" s="3">
        <v>212</v>
      </c>
      <c r="L88" s="3">
        <v>26</v>
      </c>
      <c r="M88" s="3">
        <v>0</v>
      </c>
      <c r="N88" s="3" t="s">
        <v>3</v>
      </c>
    </row>
    <row r="92" spans="1:5" ht="12.75">
      <c r="A92">
        <v>65</v>
      </c>
      <c r="C92">
        <v>1</v>
      </c>
      <c r="D92">
        <v>0</v>
      </c>
      <c r="E92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77"/>
  <sheetViews>
    <sheetView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ROW(Source!A24)</f>
        <v>24</v>
      </c>
      <c r="B1">
        <v>12133039</v>
      </c>
      <c r="C1">
        <v>12133038</v>
      </c>
      <c r="D1">
        <v>1448519</v>
      </c>
      <c r="E1">
        <v>1448517</v>
      </c>
      <c r="F1">
        <v>1</v>
      </c>
      <c r="G1">
        <v>1448517</v>
      </c>
      <c r="H1">
        <v>1</v>
      </c>
      <c r="I1" t="s">
        <v>13</v>
      </c>
      <c r="K1" t="s">
        <v>143</v>
      </c>
      <c r="L1">
        <v>1344</v>
      </c>
      <c r="N1">
        <v>1008</v>
      </c>
      <c r="O1" t="s">
        <v>144</v>
      </c>
      <c r="P1" t="s">
        <v>144</v>
      </c>
      <c r="Q1">
        <v>1</v>
      </c>
      <c r="Y1">
        <v>-1.11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0</v>
      </c>
      <c r="AQ1">
        <v>0</v>
      </c>
      <c r="AR1">
        <v>0</v>
      </c>
      <c r="AT1">
        <v>-1.11</v>
      </c>
      <c r="AV1">
        <v>2</v>
      </c>
      <c r="AW1">
        <v>2</v>
      </c>
      <c r="AX1">
        <v>12133039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ROW(Source!A26)</f>
        <v>26</v>
      </c>
      <c r="B2">
        <v>12128442</v>
      </c>
      <c r="C2">
        <v>12128441</v>
      </c>
      <c r="D2">
        <v>1448519</v>
      </c>
      <c r="E2">
        <v>1448517</v>
      </c>
      <c r="F2">
        <v>1</v>
      </c>
      <c r="G2">
        <v>1448517</v>
      </c>
      <c r="H2">
        <v>1</v>
      </c>
      <c r="I2" t="s">
        <v>13</v>
      </c>
      <c r="K2" t="s">
        <v>143</v>
      </c>
      <c r="L2">
        <v>1344</v>
      </c>
      <c r="N2">
        <v>1008</v>
      </c>
      <c r="O2" t="s">
        <v>144</v>
      </c>
      <c r="P2" t="s">
        <v>144</v>
      </c>
      <c r="Q2">
        <v>1</v>
      </c>
      <c r="Y2">
        <v>-0.75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-0.75</v>
      </c>
      <c r="AV2">
        <v>2</v>
      </c>
      <c r="AW2">
        <v>2</v>
      </c>
      <c r="AX2">
        <v>12128442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ROW(Source!A27)</f>
        <v>27</v>
      </c>
      <c r="B3">
        <v>12128444</v>
      </c>
      <c r="C3">
        <v>12128443</v>
      </c>
      <c r="D3">
        <v>1448519</v>
      </c>
      <c r="E3">
        <v>1448517</v>
      </c>
      <c r="F3">
        <v>1</v>
      </c>
      <c r="G3">
        <v>1448517</v>
      </c>
      <c r="H3">
        <v>1</v>
      </c>
      <c r="I3" t="s">
        <v>13</v>
      </c>
      <c r="K3" t="s">
        <v>143</v>
      </c>
      <c r="L3">
        <v>1344</v>
      </c>
      <c r="N3">
        <v>1008</v>
      </c>
      <c r="O3" t="s">
        <v>144</v>
      </c>
      <c r="P3" t="s">
        <v>144</v>
      </c>
      <c r="Q3">
        <v>1</v>
      </c>
      <c r="Y3">
        <v>-1.98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-1.98</v>
      </c>
      <c r="AV3">
        <v>2</v>
      </c>
      <c r="AW3">
        <v>2</v>
      </c>
      <c r="AX3">
        <v>12128444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ROW(Source!A27)</f>
        <v>27</v>
      </c>
      <c r="B4">
        <v>12128445</v>
      </c>
      <c r="C4">
        <v>12128443</v>
      </c>
      <c r="D4">
        <v>1451300</v>
      </c>
      <c r="E4">
        <v>1448517</v>
      </c>
      <c r="F4">
        <v>1</v>
      </c>
      <c r="G4">
        <v>1448517</v>
      </c>
      <c r="H4">
        <v>3</v>
      </c>
      <c r="I4" t="s">
        <v>145</v>
      </c>
      <c r="K4" t="s">
        <v>146</v>
      </c>
      <c r="L4">
        <v>1339</v>
      </c>
      <c r="N4">
        <v>1007</v>
      </c>
      <c r="O4" t="s">
        <v>147</v>
      </c>
      <c r="P4" t="s">
        <v>147</v>
      </c>
      <c r="Q4">
        <v>1</v>
      </c>
      <c r="Y4">
        <v>0.025</v>
      </c>
      <c r="AA4">
        <v>0.3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0.025</v>
      </c>
      <c r="AV4">
        <v>0</v>
      </c>
      <c r="AW4">
        <v>2</v>
      </c>
      <c r="AX4">
        <v>12128445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ROW(Source!A27)</f>
        <v>27</v>
      </c>
      <c r="B5">
        <v>12128446</v>
      </c>
      <c r="C5">
        <v>12128443</v>
      </c>
      <c r="D5">
        <v>1451633</v>
      </c>
      <c r="E5">
        <v>1448517</v>
      </c>
      <c r="F5">
        <v>1</v>
      </c>
      <c r="G5">
        <v>1448517</v>
      </c>
      <c r="H5">
        <v>3</v>
      </c>
      <c r="I5" t="s">
        <v>148</v>
      </c>
      <c r="K5" t="s">
        <v>149</v>
      </c>
      <c r="L5">
        <v>1348</v>
      </c>
      <c r="N5">
        <v>1009</v>
      </c>
      <c r="O5" t="s">
        <v>150</v>
      </c>
      <c r="P5" t="s">
        <v>150</v>
      </c>
      <c r="Q5">
        <v>1000</v>
      </c>
      <c r="Y5">
        <v>0.0005</v>
      </c>
      <c r="AA5">
        <v>33.6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0.0005</v>
      </c>
      <c r="AV5">
        <v>0</v>
      </c>
      <c r="AW5">
        <v>2</v>
      </c>
      <c r="AX5">
        <v>12128446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ROW(Source!A27)</f>
        <v>27</v>
      </c>
      <c r="B6">
        <v>12128447</v>
      </c>
      <c r="C6">
        <v>12128443</v>
      </c>
      <c r="D6">
        <v>1452478</v>
      </c>
      <c r="E6">
        <v>1448517</v>
      </c>
      <c r="F6">
        <v>1</v>
      </c>
      <c r="G6">
        <v>1448517</v>
      </c>
      <c r="H6">
        <v>3</v>
      </c>
      <c r="I6" t="s">
        <v>151</v>
      </c>
      <c r="K6" t="s">
        <v>152</v>
      </c>
      <c r="L6">
        <v>1339</v>
      </c>
      <c r="N6">
        <v>1007</v>
      </c>
      <c r="O6" t="s">
        <v>147</v>
      </c>
      <c r="P6" t="s">
        <v>147</v>
      </c>
      <c r="Q6">
        <v>1</v>
      </c>
      <c r="Y6">
        <v>0.0074</v>
      </c>
      <c r="AA6">
        <v>4.77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0.0074</v>
      </c>
      <c r="AV6">
        <v>0</v>
      </c>
      <c r="AW6">
        <v>2</v>
      </c>
      <c r="AX6">
        <v>12128447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ROW(Source!A27)</f>
        <v>27</v>
      </c>
      <c r="B7">
        <v>12128448</v>
      </c>
      <c r="C7">
        <v>12128443</v>
      </c>
      <c r="D7">
        <v>1453349</v>
      </c>
      <c r="E7">
        <v>1448517</v>
      </c>
      <c r="F7">
        <v>1</v>
      </c>
      <c r="G7">
        <v>1448517</v>
      </c>
      <c r="H7">
        <v>3</v>
      </c>
      <c r="I7" t="s">
        <v>153</v>
      </c>
      <c r="K7" t="s">
        <v>154</v>
      </c>
      <c r="L7">
        <v>1348</v>
      </c>
      <c r="N7">
        <v>1009</v>
      </c>
      <c r="O7" t="s">
        <v>150</v>
      </c>
      <c r="P7" t="s">
        <v>150</v>
      </c>
      <c r="Q7">
        <v>1000</v>
      </c>
      <c r="Y7">
        <v>0.001</v>
      </c>
      <c r="AA7">
        <v>0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0.001</v>
      </c>
      <c r="AV7">
        <v>0</v>
      </c>
      <c r="AW7">
        <v>2</v>
      </c>
      <c r="AX7">
        <v>12128448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ROW(Source!A27)</f>
        <v>27</v>
      </c>
      <c r="B8">
        <v>12128449</v>
      </c>
      <c r="C8">
        <v>12128443</v>
      </c>
      <c r="D8">
        <v>1491615</v>
      </c>
      <c r="E8">
        <v>1448517</v>
      </c>
      <c r="F8">
        <v>1</v>
      </c>
      <c r="G8">
        <v>1448517</v>
      </c>
      <c r="H8">
        <v>3</v>
      </c>
      <c r="I8" t="s">
        <v>155</v>
      </c>
      <c r="K8" t="s">
        <v>156</v>
      </c>
      <c r="L8">
        <v>1327</v>
      </c>
      <c r="N8">
        <v>1005</v>
      </c>
      <c r="O8" t="s">
        <v>16</v>
      </c>
      <c r="P8" t="s">
        <v>16</v>
      </c>
      <c r="Q8">
        <v>1</v>
      </c>
      <c r="Y8">
        <v>0.012</v>
      </c>
      <c r="AA8">
        <v>0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0.012</v>
      </c>
      <c r="AV8">
        <v>0</v>
      </c>
      <c r="AW8">
        <v>2</v>
      </c>
      <c r="AX8">
        <v>12128449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ROW(Source!A27)</f>
        <v>27</v>
      </c>
      <c r="B9">
        <v>12128450</v>
      </c>
      <c r="C9">
        <v>12128443</v>
      </c>
      <c r="D9">
        <v>1458170</v>
      </c>
      <c r="E9">
        <v>1448517</v>
      </c>
      <c r="F9">
        <v>1</v>
      </c>
      <c r="G9">
        <v>1448517</v>
      </c>
      <c r="H9">
        <v>3</v>
      </c>
      <c r="I9" t="s">
        <v>157</v>
      </c>
      <c r="K9" t="s">
        <v>158</v>
      </c>
      <c r="L9">
        <v>1339</v>
      </c>
      <c r="N9">
        <v>1007</v>
      </c>
      <c r="O9" t="s">
        <v>147</v>
      </c>
      <c r="P9" t="s">
        <v>147</v>
      </c>
      <c r="Q9">
        <v>1</v>
      </c>
      <c r="Y9">
        <v>0.007</v>
      </c>
      <c r="AA9">
        <v>18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0.007</v>
      </c>
      <c r="AV9">
        <v>0</v>
      </c>
      <c r="AW9">
        <v>2</v>
      </c>
      <c r="AX9">
        <v>12128450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ROW(Source!A34)</f>
        <v>34</v>
      </c>
      <c r="B10">
        <v>12128516</v>
      </c>
      <c r="C10">
        <v>12128515</v>
      </c>
      <c r="D10">
        <v>1448519</v>
      </c>
      <c r="E10">
        <v>1448517</v>
      </c>
      <c r="F10">
        <v>1</v>
      </c>
      <c r="G10">
        <v>1448517</v>
      </c>
      <c r="H10">
        <v>1</v>
      </c>
      <c r="I10" t="s">
        <v>13</v>
      </c>
      <c r="K10" t="s">
        <v>143</v>
      </c>
      <c r="L10">
        <v>1344</v>
      </c>
      <c r="N10">
        <v>1008</v>
      </c>
      <c r="O10" t="s">
        <v>144</v>
      </c>
      <c r="P10" t="s">
        <v>144</v>
      </c>
      <c r="Q10">
        <v>1</v>
      </c>
      <c r="Y10">
        <v>-2.92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-2.92</v>
      </c>
      <c r="AV10">
        <v>2</v>
      </c>
      <c r="AW10">
        <v>2</v>
      </c>
      <c r="AX10">
        <v>12128516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ROW(Source!A34)</f>
        <v>34</v>
      </c>
      <c r="B11">
        <v>12128517</v>
      </c>
      <c r="C11">
        <v>12128515</v>
      </c>
      <c r="D11">
        <v>1451300</v>
      </c>
      <c r="E11">
        <v>1448517</v>
      </c>
      <c r="F11">
        <v>1</v>
      </c>
      <c r="G11">
        <v>1448517</v>
      </c>
      <c r="H11">
        <v>3</v>
      </c>
      <c r="I11" t="s">
        <v>145</v>
      </c>
      <c r="K11" t="s">
        <v>146</v>
      </c>
      <c r="L11">
        <v>1339</v>
      </c>
      <c r="N11">
        <v>1007</v>
      </c>
      <c r="O11" t="s">
        <v>147</v>
      </c>
      <c r="P11" t="s">
        <v>147</v>
      </c>
      <c r="Q11">
        <v>1</v>
      </c>
      <c r="Y11">
        <v>0.05</v>
      </c>
      <c r="AA11">
        <v>0.3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0.05</v>
      </c>
      <c r="AV11">
        <v>0</v>
      </c>
      <c r="AW11">
        <v>2</v>
      </c>
      <c r="AX11">
        <v>12128517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ROW(Source!A34)</f>
        <v>34</v>
      </c>
      <c r="B12">
        <v>12128518</v>
      </c>
      <c r="C12">
        <v>12128515</v>
      </c>
      <c r="D12">
        <v>1451633</v>
      </c>
      <c r="E12">
        <v>1448517</v>
      </c>
      <c r="F12">
        <v>1</v>
      </c>
      <c r="G12">
        <v>1448517</v>
      </c>
      <c r="H12">
        <v>3</v>
      </c>
      <c r="I12" t="s">
        <v>148</v>
      </c>
      <c r="K12" t="s">
        <v>149</v>
      </c>
      <c r="L12">
        <v>1348</v>
      </c>
      <c r="N12">
        <v>1009</v>
      </c>
      <c r="O12" t="s">
        <v>150</v>
      </c>
      <c r="P12" t="s">
        <v>150</v>
      </c>
      <c r="Q12">
        <v>1000</v>
      </c>
      <c r="Y12">
        <v>0.018</v>
      </c>
      <c r="AA12">
        <v>33.6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0.018</v>
      </c>
      <c r="AV12">
        <v>0</v>
      </c>
      <c r="AW12">
        <v>2</v>
      </c>
      <c r="AX12">
        <v>12128518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ROW(Source!A34)</f>
        <v>34</v>
      </c>
      <c r="B13">
        <v>12128519</v>
      </c>
      <c r="C13">
        <v>12128515</v>
      </c>
      <c r="D13">
        <v>1452478</v>
      </c>
      <c r="E13">
        <v>1448517</v>
      </c>
      <c r="F13">
        <v>1</v>
      </c>
      <c r="G13">
        <v>1448517</v>
      </c>
      <c r="H13">
        <v>3</v>
      </c>
      <c r="I13" t="s">
        <v>151</v>
      </c>
      <c r="K13" t="s">
        <v>152</v>
      </c>
      <c r="L13">
        <v>1339</v>
      </c>
      <c r="N13">
        <v>1007</v>
      </c>
      <c r="O13" t="s">
        <v>147</v>
      </c>
      <c r="P13" t="s">
        <v>147</v>
      </c>
      <c r="Q13">
        <v>1</v>
      </c>
      <c r="Y13">
        <v>0.1</v>
      </c>
      <c r="AA13">
        <v>4.77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0.1</v>
      </c>
      <c r="AV13">
        <v>0</v>
      </c>
      <c r="AW13">
        <v>2</v>
      </c>
      <c r="AX13">
        <v>12128519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ROW(Source!A34)</f>
        <v>34</v>
      </c>
      <c r="B14">
        <v>12128520</v>
      </c>
      <c r="C14">
        <v>12128515</v>
      </c>
      <c r="D14">
        <v>1453349</v>
      </c>
      <c r="E14">
        <v>1448517</v>
      </c>
      <c r="F14">
        <v>1</v>
      </c>
      <c r="G14">
        <v>1448517</v>
      </c>
      <c r="H14">
        <v>3</v>
      </c>
      <c r="I14" t="s">
        <v>153</v>
      </c>
      <c r="K14" t="s">
        <v>154</v>
      </c>
      <c r="L14">
        <v>1348</v>
      </c>
      <c r="N14">
        <v>1009</v>
      </c>
      <c r="O14" t="s">
        <v>150</v>
      </c>
      <c r="P14" t="s">
        <v>150</v>
      </c>
      <c r="Q14">
        <v>1000</v>
      </c>
      <c r="Y14">
        <v>0.028</v>
      </c>
      <c r="AA14">
        <v>0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0.028</v>
      </c>
      <c r="AV14">
        <v>0</v>
      </c>
      <c r="AW14">
        <v>2</v>
      </c>
      <c r="AX14">
        <v>12128520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ROW(Source!A35)</f>
        <v>35</v>
      </c>
      <c r="B15">
        <v>12128522</v>
      </c>
      <c r="C15">
        <v>12128521</v>
      </c>
      <c r="D15">
        <v>1448519</v>
      </c>
      <c r="E15">
        <v>1448517</v>
      </c>
      <c r="F15">
        <v>1</v>
      </c>
      <c r="G15">
        <v>1448517</v>
      </c>
      <c r="H15">
        <v>1</v>
      </c>
      <c r="I15" t="s">
        <v>13</v>
      </c>
      <c r="K15" t="s">
        <v>143</v>
      </c>
      <c r="L15">
        <v>1344</v>
      </c>
      <c r="N15">
        <v>1008</v>
      </c>
      <c r="O15" t="s">
        <v>144</v>
      </c>
      <c r="P15" t="s">
        <v>144</v>
      </c>
      <c r="Q15">
        <v>1</v>
      </c>
      <c r="Y15">
        <v>-4.88</v>
      </c>
      <c r="AA15">
        <v>0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-4.88</v>
      </c>
      <c r="AV15">
        <v>2</v>
      </c>
      <c r="AW15">
        <v>2</v>
      </c>
      <c r="AX15">
        <v>12128522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ROW(Source!A35)</f>
        <v>35</v>
      </c>
      <c r="B16">
        <v>12128523</v>
      </c>
      <c r="C16">
        <v>12128521</v>
      </c>
      <c r="D16">
        <v>1451300</v>
      </c>
      <c r="E16">
        <v>1448517</v>
      </c>
      <c r="F16">
        <v>1</v>
      </c>
      <c r="G16">
        <v>1448517</v>
      </c>
      <c r="H16">
        <v>3</v>
      </c>
      <c r="I16" t="s">
        <v>145</v>
      </c>
      <c r="K16" t="s">
        <v>146</v>
      </c>
      <c r="L16">
        <v>1339</v>
      </c>
      <c r="N16">
        <v>1007</v>
      </c>
      <c r="O16" t="s">
        <v>147</v>
      </c>
      <c r="P16" t="s">
        <v>147</v>
      </c>
      <c r="Q16">
        <v>1</v>
      </c>
      <c r="Y16">
        <v>0.035</v>
      </c>
      <c r="AA16">
        <v>0.3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0.035</v>
      </c>
      <c r="AV16">
        <v>0</v>
      </c>
      <c r="AW16">
        <v>2</v>
      </c>
      <c r="AX16">
        <v>12128523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ROW(Source!A35)</f>
        <v>35</v>
      </c>
      <c r="B17">
        <v>12128524</v>
      </c>
      <c r="C17">
        <v>12128521</v>
      </c>
      <c r="D17">
        <v>1451633</v>
      </c>
      <c r="E17">
        <v>1448517</v>
      </c>
      <c r="F17">
        <v>1</v>
      </c>
      <c r="G17">
        <v>1448517</v>
      </c>
      <c r="H17">
        <v>3</v>
      </c>
      <c r="I17" t="s">
        <v>148</v>
      </c>
      <c r="K17" t="s">
        <v>149</v>
      </c>
      <c r="L17">
        <v>1348</v>
      </c>
      <c r="N17">
        <v>1009</v>
      </c>
      <c r="O17" t="s">
        <v>150</v>
      </c>
      <c r="P17" t="s">
        <v>150</v>
      </c>
      <c r="Q17">
        <v>1000</v>
      </c>
      <c r="Y17">
        <v>0.01</v>
      </c>
      <c r="AA17">
        <v>33.6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0.01</v>
      </c>
      <c r="AV17">
        <v>0</v>
      </c>
      <c r="AW17">
        <v>2</v>
      </c>
      <c r="AX17">
        <v>12128524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ROW(Source!A35)</f>
        <v>35</v>
      </c>
      <c r="B18">
        <v>12128525</v>
      </c>
      <c r="C18">
        <v>12128521</v>
      </c>
      <c r="D18">
        <v>1472943</v>
      </c>
      <c r="E18">
        <v>1448517</v>
      </c>
      <c r="F18">
        <v>1</v>
      </c>
      <c r="G18">
        <v>1448517</v>
      </c>
      <c r="H18">
        <v>3</v>
      </c>
      <c r="I18" t="s">
        <v>159</v>
      </c>
      <c r="K18" t="s">
        <v>160</v>
      </c>
      <c r="L18">
        <v>1327</v>
      </c>
      <c r="N18">
        <v>1005</v>
      </c>
      <c r="O18" t="s">
        <v>16</v>
      </c>
      <c r="P18" t="s">
        <v>16</v>
      </c>
      <c r="Q18">
        <v>1</v>
      </c>
      <c r="Y18">
        <v>0.015</v>
      </c>
      <c r="AA18">
        <v>0.59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0.015</v>
      </c>
      <c r="AV18">
        <v>0</v>
      </c>
      <c r="AW18">
        <v>2</v>
      </c>
      <c r="AX18">
        <v>12128525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ROW(Source!A37)</f>
        <v>37</v>
      </c>
      <c r="B19">
        <v>12128530</v>
      </c>
      <c r="C19">
        <v>12128529</v>
      </c>
      <c r="D19">
        <v>1448519</v>
      </c>
      <c r="E19">
        <v>1448517</v>
      </c>
      <c r="F19">
        <v>1</v>
      </c>
      <c r="G19">
        <v>1448517</v>
      </c>
      <c r="H19">
        <v>1</v>
      </c>
      <c r="I19" t="s">
        <v>13</v>
      </c>
      <c r="K19" t="s">
        <v>143</v>
      </c>
      <c r="L19">
        <v>1344</v>
      </c>
      <c r="N19">
        <v>1008</v>
      </c>
      <c r="O19" t="s">
        <v>144</v>
      </c>
      <c r="P19" t="s">
        <v>144</v>
      </c>
      <c r="Q19">
        <v>1</v>
      </c>
      <c r="Y19">
        <v>-11.45</v>
      </c>
      <c r="AA19">
        <v>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-11.45</v>
      </c>
      <c r="AV19">
        <v>2</v>
      </c>
      <c r="AW19">
        <v>2</v>
      </c>
      <c r="AX19">
        <v>12128530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ROW(Source!A37)</f>
        <v>37</v>
      </c>
      <c r="B20">
        <v>12128531</v>
      </c>
      <c r="C20">
        <v>12128529</v>
      </c>
      <c r="D20">
        <v>1463810</v>
      </c>
      <c r="E20">
        <v>1448517</v>
      </c>
      <c r="F20">
        <v>1</v>
      </c>
      <c r="G20">
        <v>1448517</v>
      </c>
      <c r="H20">
        <v>3</v>
      </c>
      <c r="I20" t="s">
        <v>161</v>
      </c>
      <c r="K20" t="s">
        <v>162</v>
      </c>
      <c r="L20">
        <v>1346</v>
      </c>
      <c r="N20">
        <v>1009</v>
      </c>
      <c r="O20" t="s">
        <v>163</v>
      </c>
      <c r="P20" t="s">
        <v>163</v>
      </c>
      <c r="Q20">
        <v>1</v>
      </c>
      <c r="Y20">
        <v>0.74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0.74</v>
      </c>
      <c r="AV20">
        <v>0</v>
      </c>
      <c r="AW20">
        <v>2</v>
      </c>
      <c r="AX20">
        <v>12128531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ROW(Source!A37)</f>
        <v>37</v>
      </c>
      <c r="B21">
        <v>12128532</v>
      </c>
      <c r="C21">
        <v>12128529</v>
      </c>
      <c r="D21">
        <v>1451263</v>
      </c>
      <c r="E21">
        <v>1448517</v>
      </c>
      <c r="F21">
        <v>1</v>
      </c>
      <c r="G21">
        <v>1448517</v>
      </c>
      <c r="H21">
        <v>3</v>
      </c>
      <c r="I21" t="s">
        <v>164</v>
      </c>
      <c r="K21" t="s">
        <v>165</v>
      </c>
      <c r="L21">
        <v>1346</v>
      </c>
      <c r="N21">
        <v>1009</v>
      </c>
      <c r="O21" t="s">
        <v>163</v>
      </c>
      <c r="P21" t="s">
        <v>163</v>
      </c>
      <c r="Q21">
        <v>1</v>
      </c>
      <c r="Y21">
        <v>0.081</v>
      </c>
      <c r="AA21">
        <v>455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0.081</v>
      </c>
      <c r="AV21">
        <v>0</v>
      </c>
      <c r="AW21">
        <v>2</v>
      </c>
      <c r="AX21">
        <v>12128532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ROW(Source!A37)</f>
        <v>37</v>
      </c>
      <c r="B22">
        <v>12128533</v>
      </c>
      <c r="C22">
        <v>12128529</v>
      </c>
      <c r="D22">
        <v>1451694</v>
      </c>
      <c r="E22">
        <v>1448517</v>
      </c>
      <c r="F22">
        <v>1</v>
      </c>
      <c r="G22">
        <v>1448517</v>
      </c>
      <c r="H22">
        <v>3</v>
      </c>
      <c r="I22" t="s">
        <v>166</v>
      </c>
      <c r="K22" t="s">
        <v>167</v>
      </c>
      <c r="L22">
        <v>1346</v>
      </c>
      <c r="N22">
        <v>1009</v>
      </c>
      <c r="O22" t="s">
        <v>163</v>
      </c>
      <c r="P22" t="s">
        <v>163</v>
      </c>
      <c r="Q22">
        <v>1</v>
      </c>
      <c r="Y22">
        <v>0.11</v>
      </c>
      <c r="AA22">
        <v>74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0.11</v>
      </c>
      <c r="AV22">
        <v>0</v>
      </c>
      <c r="AW22">
        <v>2</v>
      </c>
      <c r="AX22">
        <v>12128533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ROW(Source!A37)</f>
        <v>37</v>
      </c>
      <c r="B23">
        <v>12128534</v>
      </c>
      <c r="C23">
        <v>12128529</v>
      </c>
      <c r="D23">
        <v>1451996</v>
      </c>
      <c r="E23">
        <v>1448517</v>
      </c>
      <c r="F23">
        <v>1</v>
      </c>
      <c r="G23">
        <v>1448517</v>
      </c>
      <c r="H23">
        <v>3</v>
      </c>
      <c r="I23" t="s">
        <v>168</v>
      </c>
      <c r="K23" t="s">
        <v>169</v>
      </c>
      <c r="L23">
        <v>1346</v>
      </c>
      <c r="N23">
        <v>1009</v>
      </c>
      <c r="O23" t="s">
        <v>163</v>
      </c>
      <c r="P23" t="s">
        <v>163</v>
      </c>
      <c r="Q23">
        <v>1</v>
      </c>
      <c r="Y23">
        <v>3.5</v>
      </c>
      <c r="AA23">
        <v>432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3.5</v>
      </c>
      <c r="AV23">
        <v>0</v>
      </c>
      <c r="AW23">
        <v>2</v>
      </c>
      <c r="AX23">
        <v>12128534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ROW(Source!A37)</f>
        <v>37</v>
      </c>
      <c r="B24">
        <v>12128535</v>
      </c>
      <c r="C24">
        <v>12128529</v>
      </c>
      <c r="D24">
        <v>1452211</v>
      </c>
      <c r="E24">
        <v>1448517</v>
      </c>
      <c r="F24">
        <v>1</v>
      </c>
      <c r="G24">
        <v>1448517</v>
      </c>
      <c r="H24">
        <v>3</v>
      </c>
      <c r="I24" t="s">
        <v>170</v>
      </c>
      <c r="K24" t="s">
        <v>171</v>
      </c>
      <c r="L24">
        <v>1346</v>
      </c>
      <c r="N24">
        <v>1009</v>
      </c>
      <c r="O24" t="s">
        <v>163</v>
      </c>
      <c r="P24" t="s">
        <v>163</v>
      </c>
      <c r="Q24">
        <v>1</v>
      </c>
      <c r="Y24">
        <v>0.017</v>
      </c>
      <c r="AA24">
        <v>740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0.017</v>
      </c>
      <c r="AV24">
        <v>0</v>
      </c>
      <c r="AW24">
        <v>2</v>
      </c>
      <c r="AX24">
        <v>12128535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ROW(Source!A37)</f>
        <v>37</v>
      </c>
      <c r="B25">
        <v>12128536</v>
      </c>
      <c r="C25">
        <v>12128529</v>
      </c>
      <c r="D25">
        <v>1452280</v>
      </c>
      <c r="E25">
        <v>1448517</v>
      </c>
      <c r="F25">
        <v>1</v>
      </c>
      <c r="G25">
        <v>1448517</v>
      </c>
      <c r="H25">
        <v>3</v>
      </c>
      <c r="I25" t="s">
        <v>172</v>
      </c>
      <c r="K25" t="s">
        <v>173</v>
      </c>
      <c r="L25">
        <v>1346</v>
      </c>
      <c r="N25">
        <v>1009</v>
      </c>
      <c r="O25" t="s">
        <v>163</v>
      </c>
      <c r="P25" t="s">
        <v>163</v>
      </c>
      <c r="Q25">
        <v>1</v>
      </c>
      <c r="Y25">
        <v>4.11</v>
      </c>
      <c r="AA25">
        <v>17.9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4.11</v>
      </c>
      <c r="AV25">
        <v>0</v>
      </c>
      <c r="AW25">
        <v>2</v>
      </c>
      <c r="AX25">
        <v>12128536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ROW(Source!A37)</f>
        <v>37</v>
      </c>
      <c r="B26">
        <v>12128537</v>
      </c>
      <c r="C26">
        <v>12128529</v>
      </c>
      <c r="D26">
        <v>1452305</v>
      </c>
      <c r="E26">
        <v>1448517</v>
      </c>
      <c r="F26">
        <v>1</v>
      </c>
      <c r="G26">
        <v>1448517</v>
      </c>
      <c r="H26">
        <v>3</v>
      </c>
      <c r="I26" t="s">
        <v>174</v>
      </c>
      <c r="K26" t="s">
        <v>175</v>
      </c>
      <c r="L26">
        <v>1346</v>
      </c>
      <c r="N26">
        <v>1009</v>
      </c>
      <c r="O26" t="s">
        <v>163</v>
      </c>
      <c r="P26" t="s">
        <v>163</v>
      </c>
      <c r="Q26">
        <v>1</v>
      </c>
      <c r="Y26">
        <v>0.042</v>
      </c>
      <c r="AA26">
        <v>435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0.042</v>
      </c>
      <c r="AV26">
        <v>0</v>
      </c>
      <c r="AW26">
        <v>2</v>
      </c>
      <c r="AX26">
        <v>12128537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ROW(Source!A37)</f>
        <v>37</v>
      </c>
      <c r="B27">
        <v>12128538</v>
      </c>
      <c r="C27">
        <v>12128529</v>
      </c>
      <c r="D27">
        <v>1452387</v>
      </c>
      <c r="E27">
        <v>1448517</v>
      </c>
      <c r="F27">
        <v>1</v>
      </c>
      <c r="G27">
        <v>1448517</v>
      </c>
      <c r="H27">
        <v>3</v>
      </c>
      <c r="I27" t="s">
        <v>176</v>
      </c>
      <c r="K27" t="s">
        <v>177</v>
      </c>
      <c r="L27">
        <v>1346</v>
      </c>
      <c r="N27">
        <v>1009</v>
      </c>
      <c r="O27" t="s">
        <v>163</v>
      </c>
      <c r="P27" t="s">
        <v>163</v>
      </c>
      <c r="Q27">
        <v>1</v>
      </c>
      <c r="Y27">
        <v>2.89</v>
      </c>
      <c r="AA27">
        <v>1510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2.89</v>
      </c>
      <c r="AV27">
        <v>0</v>
      </c>
      <c r="AW27">
        <v>2</v>
      </c>
      <c r="AX27">
        <v>12128538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ROW(Source!A37)</f>
        <v>37</v>
      </c>
      <c r="B28">
        <v>12128539</v>
      </c>
      <c r="C28">
        <v>12128529</v>
      </c>
      <c r="D28">
        <v>1452417</v>
      </c>
      <c r="E28">
        <v>1448517</v>
      </c>
      <c r="F28">
        <v>1</v>
      </c>
      <c r="G28">
        <v>1448517</v>
      </c>
      <c r="H28">
        <v>3</v>
      </c>
      <c r="I28" t="s">
        <v>178</v>
      </c>
      <c r="K28" t="s">
        <v>179</v>
      </c>
      <c r="L28">
        <v>1346</v>
      </c>
      <c r="N28">
        <v>1009</v>
      </c>
      <c r="O28" t="s">
        <v>163</v>
      </c>
      <c r="P28" t="s">
        <v>163</v>
      </c>
      <c r="Q28">
        <v>1</v>
      </c>
      <c r="Y28">
        <v>0.088</v>
      </c>
      <c r="AA28">
        <v>0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0.088</v>
      </c>
      <c r="AV28">
        <v>0</v>
      </c>
      <c r="AW28">
        <v>2</v>
      </c>
      <c r="AX28">
        <v>12128539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ROW(Source!A37)</f>
        <v>37</v>
      </c>
      <c r="B29">
        <v>12128540</v>
      </c>
      <c r="C29">
        <v>12128529</v>
      </c>
      <c r="D29">
        <v>1452904</v>
      </c>
      <c r="E29">
        <v>1448517</v>
      </c>
      <c r="F29">
        <v>1</v>
      </c>
      <c r="G29">
        <v>1448517</v>
      </c>
      <c r="H29">
        <v>3</v>
      </c>
      <c r="I29" t="s">
        <v>180</v>
      </c>
      <c r="K29" t="s">
        <v>181</v>
      </c>
      <c r="L29">
        <v>1346</v>
      </c>
      <c r="N29">
        <v>1009</v>
      </c>
      <c r="O29" t="s">
        <v>163</v>
      </c>
      <c r="P29" t="s">
        <v>163</v>
      </c>
      <c r="Q29">
        <v>1</v>
      </c>
      <c r="Y29">
        <v>0.06</v>
      </c>
      <c r="AA29">
        <v>295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0.06</v>
      </c>
      <c r="AV29">
        <v>0</v>
      </c>
      <c r="AW29">
        <v>2</v>
      </c>
      <c r="AX29">
        <v>12128540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ROW(Source!A37)</f>
        <v>37</v>
      </c>
      <c r="B30">
        <v>12128541</v>
      </c>
      <c r="C30">
        <v>12128529</v>
      </c>
      <c r="D30">
        <v>1452954</v>
      </c>
      <c r="E30">
        <v>1448517</v>
      </c>
      <c r="F30">
        <v>1</v>
      </c>
      <c r="G30">
        <v>1448517</v>
      </c>
      <c r="H30">
        <v>3</v>
      </c>
      <c r="I30" t="s">
        <v>182</v>
      </c>
      <c r="K30" t="s">
        <v>183</v>
      </c>
      <c r="L30">
        <v>1346</v>
      </c>
      <c r="N30">
        <v>1009</v>
      </c>
      <c r="O30" t="s">
        <v>163</v>
      </c>
      <c r="P30" t="s">
        <v>163</v>
      </c>
      <c r="Q30">
        <v>1</v>
      </c>
      <c r="Y30">
        <v>0.18</v>
      </c>
      <c r="AA30">
        <v>410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0.18</v>
      </c>
      <c r="AV30">
        <v>0</v>
      </c>
      <c r="AW30">
        <v>2</v>
      </c>
      <c r="AX30">
        <v>12128541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ROW(Source!A37)</f>
        <v>37</v>
      </c>
      <c r="B31">
        <v>12128542</v>
      </c>
      <c r="C31">
        <v>12128529</v>
      </c>
      <c r="D31">
        <v>1491621</v>
      </c>
      <c r="E31">
        <v>1448517</v>
      </c>
      <c r="F31">
        <v>1</v>
      </c>
      <c r="G31">
        <v>1448517</v>
      </c>
      <c r="H31">
        <v>3</v>
      </c>
      <c r="I31" t="s">
        <v>184</v>
      </c>
      <c r="K31" t="s">
        <v>185</v>
      </c>
      <c r="L31">
        <v>1327</v>
      </c>
      <c r="N31">
        <v>1005</v>
      </c>
      <c r="O31" t="s">
        <v>16</v>
      </c>
      <c r="P31" t="s">
        <v>16</v>
      </c>
      <c r="Q31">
        <v>1</v>
      </c>
      <c r="Y31">
        <v>0.1</v>
      </c>
      <c r="AA31">
        <v>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0.1</v>
      </c>
      <c r="AV31">
        <v>0</v>
      </c>
      <c r="AW31">
        <v>2</v>
      </c>
      <c r="AX31">
        <v>12128542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ROW(Source!A38)</f>
        <v>38</v>
      </c>
      <c r="B32">
        <v>12128544</v>
      </c>
      <c r="C32">
        <v>12128543</v>
      </c>
      <c r="D32">
        <v>1448519</v>
      </c>
      <c r="E32">
        <v>1448517</v>
      </c>
      <c r="F32">
        <v>1</v>
      </c>
      <c r="G32">
        <v>1448517</v>
      </c>
      <c r="H32">
        <v>1</v>
      </c>
      <c r="I32" t="s">
        <v>13</v>
      </c>
      <c r="K32" t="s">
        <v>143</v>
      </c>
      <c r="L32">
        <v>1344</v>
      </c>
      <c r="N32">
        <v>1008</v>
      </c>
      <c r="O32" t="s">
        <v>144</v>
      </c>
      <c r="P32" t="s">
        <v>144</v>
      </c>
      <c r="Q32">
        <v>1</v>
      </c>
      <c r="Y32">
        <v>-11.76</v>
      </c>
      <c r="AA32">
        <v>0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-11.76</v>
      </c>
      <c r="AV32">
        <v>2</v>
      </c>
      <c r="AW32">
        <v>2</v>
      </c>
      <c r="AX32">
        <v>12128544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ROW(Source!A38)</f>
        <v>38</v>
      </c>
      <c r="B33">
        <v>12128545</v>
      </c>
      <c r="C33">
        <v>12128543</v>
      </c>
      <c r="D33">
        <v>1463810</v>
      </c>
      <c r="E33">
        <v>1448517</v>
      </c>
      <c r="F33">
        <v>1</v>
      </c>
      <c r="G33">
        <v>1448517</v>
      </c>
      <c r="H33">
        <v>3</v>
      </c>
      <c r="I33" t="s">
        <v>161</v>
      </c>
      <c r="K33" t="s">
        <v>162</v>
      </c>
      <c r="L33">
        <v>1346</v>
      </c>
      <c r="N33">
        <v>1009</v>
      </c>
      <c r="O33" t="s">
        <v>163</v>
      </c>
      <c r="P33" t="s">
        <v>163</v>
      </c>
      <c r="Q33">
        <v>1</v>
      </c>
      <c r="Y33">
        <v>0.6</v>
      </c>
      <c r="AA33">
        <v>0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0.6</v>
      </c>
      <c r="AV33">
        <v>0</v>
      </c>
      <c r="AW33">
        <v>2</v>
      </c>
      <c r="AX33">
        <v>12128545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ROW(Source!A38)</f>
        <v>38</v>
      </c>
      <c r="B34">
        <v>12128546</v>
      </c>
      <c r="C34">
        <v>12128543</v>
      </c>
      <c r="D34">
        <v>1451263</v>
      </c>
      <c r="E34">
        <v>1448517</v>
      </c>
      <c r="F34">
        <v>1</v>
      </c>
      <c r="G34">
        <v>1448517</v>
      </c>
      <c r="H34">
        <v>3</v>
      </c>
      <c r="I34" t="s">
        <v>164</v>
      </c>
      <c r="K34" t="s">
        <v>165</v>
      </c>
      <c r="L34">
        <v>1346</v>
      </c>
      <c r="N34">
        <v>1009</v>
      </c>
      <c r="O34" t="s">
        <v>163</v>
      </c>
      <c r="P34" t="s">
        <v>163</v>
      </c>
      <c r="Q34">
        <v>1</v>
      </c>
      <c r="Y34">
        <v>0.108</v>
      </c>
      <c r="AA34">
        <v>455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0.108</v>
      </c>
      <c r="AV34">
        <v>0</v>
      </c>
      <c r="AW34">
        <v>2</v>
      </c>
      <c r="AX34">
        <v>12128546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ROW(Source!A38)</f>
        <v>38</v>
      </c>
      <c r="B35">
        <v>12128547</v>
      </c>
      <c r="C35">
        <v>12128543</v>
      </c>
      <c r="D35">
        <v>1451694</v>
      </c>
      <c r="E35">
        <v>1448517</v>
      </c>
      <c r="F35">
        <v>1</v>
      </c>
      <c r="G35">
        <v>1448517</v>
      </c>
      <c r="H35">
        <v>3</v>
      </c>
      <c r="I35" t="s">
        <v>166</v>
      </c>
      <c r="K35" t="s">
        <v>167</v>
      </c>
      <c r="L35">
        <v>1346</v>
      </c>
      <c r="N35">
        <v>1009</v>
      </c>
      <c r="O35" t="s">
        <v>163</v>
      </c>
      <c r="P35" t="s">
        <v>163</v>
      </c>
      <c r="Q35">
        <v>1</v>
      </c>
      <c r="Y35">
        <v>0.16</v>
      </c>
      <c r="AA35">
        <v>74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0.16</v>
      </c>
      <c r="AV35">
        <v>0</v>
      </c>
      <c r="AW35">
        <v>2</v>
      </c>
      <c r="AX35">
        <v>12128547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ROW(Source!A38)</f>
        <v>38</v>
      </c>
      <c r="B36">
        <v>12128548</v>
      </c>
      <c r="C36">
        <v>12128543</v>
      </c>
      <c r="D36">
        <v>1451996</v>
      </c>
      <c r="E36">
        <v>1448517</v>
      </c>
      <c r="F36">
        <v>1</v>
      </c>
      <c r="G36">
        <v>1448517</v>
      </c>
      <c r="H36">
        <v>3</v>
      </c>
      <c r="I36" t="s">
        <v>168</v>
      </c>
      <c r="K36" t="s">
        <v>169</v>
      </c>
      <c r="L36">
        <v>1346</v>
      </c>
      <c r="N36">
        <v>1009</v>
      </c>
      <c r="O36" t="s">
        <v>163</v>
      </c>
      <c r="P36" t="s">
        <v>163</v>
      </c>
      <c r="Q36">
        <v>1</v>
      </c>
      <c r="Y36">
        <v>3.5</v>
      </c>
      <c r="AA36">
        <v>432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3.5</v>
      </c>
      <c r="AV36">
        <v>0</v>
      </c>
      <c r="AW36">
        <v>2</v>
      </c>
      <c r="AX36">
        <v>12128548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ROW(Source!A38)</f>
        <v>38</v>
      </c>
      <c r="B37">
        <v>12128549</v>
      </c>
      <c r="C37">
        <v>12128543</v>
      </c>
      <c r="D37">
        <v>1452211</v>
      </c>
      <c r="E37">
        <v>1448517</v>
      </c>
      <c r="F37">
        <v>1</v>
      </c>
      <c r="G37">
        <v>1448517</v>
      </c>
      <c r="H37">
        <v>3</v>
      </c>
      <c r="I37" t="s">
        <v>170</v>
      </c>
      <c r="K37" t="s">
        <v>171</v>
      </c>
      <c r="L37">
        <v>1346</v>
      </c>
      <c r="N37">
        <v>1009</v>
      </c>
      <c r="O37" t="s">
        <v>163</v>
      </c>
      <c r="P37" t="s">
        <v>163</v>
      </c>
      <c r="Q37">
        <v>1</v>
      </c>
      <c r="Y37">
        <v>0.014</v>
      </c>
      <c r="AA37">
        <v>740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0.014</v>
      </c>
      <c r="AV37">
        <v>0</v>
      </c>
      <c r="AW37">
        <v>2</v>
      </c>
      <c r="AX37">
        <v>12128549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ROW(Source!A38)</f>
        <v>38</v>
      </c>
      <c r="B38">
        <v>12128550</v>
      </c>
      <c r="C38">
        <v>12128543</v>
      </c>
      <c r="D38">
        <v>1452280</v>
      </c>
      <c r="E38">
        <v>1448517</v>
      </c>
      <c r="F38">
        <v>1</v>
      </c>
      <c r="G38">
        <v>1448517</v>
      </c>
      <c r="H38">
        <v>3</v>
      </c>
      <c r="I38" t="s">
        <v>172</v>
      </c>
      <c r="K38" t="s">
        <v>173</v>
      </c>
      <c r="L38">
        <v>1346</v>
      </c>
      <c r="N38">
        <v>1009</v>
      </c>
      <c r="O38" t="s">
        <v>163</v>
      </c>
      <c r="P38" t="s">
        <v>163</v>
      </c>
      <c r="Q38">
        <v>1</v>
      </c>
      <c r="Y38">
        <v>2.7</v>
      </c>
      <c r="AA38">
        <v>17.9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2.7</v>
      </c>
      <c r="AV38">
        <v>0</v>
      </c>
      <c r="AW38">
        <v>2</v>
      </c>
      <c r="AX38">
        <v>12128550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ROW(Source!A38)</f>
        <v>38</v>
      </c>
      <c r="B39">
        <v>12128551</v>
      </c>
      <c r="C39">
        <v>12128543</v>
      </c>
      <c r="D39">
        <v>1452305</v>
      </c>
      <c r="E39">
        <v>1448517</v>
      </c>
      <c r="F39">
        <v>1</v>
      </c>
      <c r="G39">
        <v>1448517</v>
      </c>
      <c r="H39">
        <v>3</v>
      </c>
      <c r="I39" t="s">
        <v>174</v>
      </c>
      <c r="K39" t="s">
        <v>175</v>
      </c>
      <c r="L39">
        <v>1346</v>
      </c>
      <c r="N39">
        <v>1009</v>
      </c>
      <c r="O39" t="s">
        <v>163</v>
      </c>
      <c r="P39" t="s">
        <v>163</v>
      </c>
      <c r="Q39">
        <v>1</v>
      </c>
      <c r="Y39">
        <v>0.031</v>
      </c>
      <c r="AA39">
        <v>435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0.031</v>
      </c>
      <c r="AV39">
        <v>0</v>
      </c>
      <c r="AW39">
        <v>2</v>
      </c>
      <c r="AX39">
        <v>12128551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ROW(Source!A38)</f>
        <v>38</v>
      </c>
      <c r="B40">
        <v>12128552</v>
      </c>
      <c r="C40">
        <v>12128543</v>
      </c>
      <c r="D40">
        <v>1452387</v>
      </c>
      <c r="E40">
        <v>1448517</v>
      </c>
      <c r="F40">
        <v>1</v>
      </c>
      <c r="G40">
        <v>1448517</v>
      </c>
      <c r="H40">
        <v>3</v>
      </c>
      <c r="I40" t="s">
        <v>176</v>
      </c>
      <c r="K40" t="s">
        <v>177</v>
      </c>
      <c r="L40">
        <v>1346</v>
      </c>
      <c r="N40">
        <v>1009</v>
      </c>
      <c r="O40" t="s">
        <v>163</v>
      </c>
      <c r="P40" t="s">
        <v>163</v>
      </c>
      <c r="Q40">
        <v>1</v>
      </c>
      <c r="Y40">
        <v>2.43</v>
      </c>
      <c r="AA40">
        <v>1510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2.43</v>
      </c>
      <c r="AV40">
        <v>0</v>
      </c>
      <c r="AW40">
        <v>2</v>
      </c>
      <c r="AX40">
        <v>12128552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ROW(Source!A38)</f>
        <v>38</v>
      </c>
      <c r="B41">
        <v>12128553</v>
      </c>
      <c r="C41">
        <v>12128543</v>
      </c>
      <c r="D41">
        <v>1452417</v>
      </c>
      <c r="E41">
        <v>1448517</v>
      </c>
      <c r="F41">
        <v>1</v>
      </c>
      <c r="G41">
        <v>1448517</v>
      </c>
      <c r="H41">
        <v>3</v>
      </c>
      <c r="I41" t="s">
        <v>178</v>
      </c>
      <c r="K41" t="s">
        <v>179</v>
      </c>
      <c r="L41">
        <v>1346</v>
      </c>
      <c r="N41">
        <v>1009</v>
      </c>
      <c r="O41" t="s">
        <v>163</v>
      </c>
      <c r="P41" t="s">
        <v>163</v>
      </c>
      <c r="Q41">
        <v>1</v>
      </c>
      <c r="Y41">
        <v>0.112</v>
      </c>
      <c r="AA41">
        <v>0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0.112</v>
      </c>
      <c r="AV41">
        <v>0</v>
      </c>
      <c r="AW41">
        <v>2</v>
      </c>
      <c r="AX41">
        <v>12128553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ROW(Source!A38)</f>
        <v>38</v>
      </c>
      <c r="B42">
        <v>12128554</v>
      </c>
      <c r="C42">
        <v>12128543</v>
      </c>
      <c r="D42">
        <v>1452904</v>
      </c>
      <c r="E42">
        <v>1448517</v>
      </c>
      <c r="F42">
        <v>1</v>
      </c>
      <c r="G42">
        <v>1448517</v>
      </c>
      <c r="H42">
        <v>3</v>
      </c>
      <c r="I42" t="s">
        <v>180</v>
      </c>
      <c r="K42" t="s">
        <v>181</v>
      </c>
      <c r="L42">
        <v>1346</v>
      </c>
      <c r="N42">
        <v>1009</v>
      </c>
      <c r="O42" t="s">
        <v>163</v>
      </c>
      <c r="P42" t="s">
        <v>163</v>
      </c>
      <c r="Q42">
        <v>1</v>
      </c>
      <c r="Y42">
        <v>0.04</v>
      </c>
      <c r="AA42">
        <v>295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0.04</v>
      </c>
      <c r="AV42">
        <v>0</v>
      </c>
      <c r="AW42">
        <v>2</v>
      </c>
      <c r="AX42">
        <v>12128554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ROW(Source!A38)</f>
        <v>38</v>
      </c>
      <c r="B43">
        <v>12128555</v>
      </c>
      <c r="C43">
        <v>12128543</v>
      </c>
      <c r="D43">
        <v>1452954</v>
      </c>
      <c r="E43">
        <v>1448517</v>
      </c>
      <c r="F43">
        <v>1</v>
      </c>
      <c r="G43">
        <v>1448517</v>
      </c>
      <c r="H43">
        <v>3</v>
      </c>
      <c r="I43" t="s">
        <v>182</v>
      </c>
      <c r="K43" t="s">
        <v>183</v>
      </c>
      <c r="L43">
        <v>1346</v>
      </c>
      <c r="N43">
        <v>1009</v>
      </c>
      <c r="O43" t="s">
        <v>163</v>
      </c>
      <c r="P43" t="s">
        <v>163</v>
      </c>
      <c r="Q43">
        <v>1</v>
      </c>
      <c r="Y43">
        <v>0.12</v>
      </c>
      <c r="AA43">
        <v>410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0.12</v>
      </c>
      <c r="AV43">
        <v>0</v>
      </c>
      <c r="AW43">
        <v>2</v>
      </c>
      <c r="AX43">
        <v>12128555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ROW(Source!A38)</f>
        <v>38</v>
      </c>
      <c r="B44">
        <v>12128556</v>
      </c>
      <c r="C44">
        <v>12128543</v>
      </c>
      <c r="D44">
        <v>1491621</v>
      </c>
      <c r="E44">
        <v>1448517</v>
      </c>
      <c r="F44">
        <v>1</v>
      </c>
      <c r="G44">
        <v>1448517</v>
      </c>
      <c r="H44">
        <v>3</v>
      </c>
      <c r="I44" t="s">
        <v>184</v>
      </c>
      <c r="K44" t="s">
        <v>185</v>
      </c>
      <c r="L44">
        <v>1327</v>
      </c>
      <c r="N44">
        <v>1005</v>
      </c>
      <c r="O44" t="s">
        <v>16</v>
      </c>
      <c r="P44" t="s">
        <v>16</v>
      </c>
      <c r="Q44">
        <v>1</v>
      </c>
      <c r="Y44">
        <v>0.1</v>
      </c>
      <c r="AA44">
        <v>0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0.1</v>
      </c>
      <c r="AV44">
        <v>0</v>
      </c>
      <c r="AW44">
        <v>2</v>
      </c>
      <c r="AX44">
        <v>12128556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ROW(Source!A39)</f>
        <v>39</v>
      </c>
      <c r="B45">
        <v>12128568</v>
      </c>
      <c r="C45">
        <v>12128567</v>
      </c>
      <c r="D45">
        <v>1448519</v>
      </c>
      <c r="E45">
        <v>1448517</v>
      </c>
      <c r="F45">
        <v>1</v>
      </c>
      <c r="G45">
        <v>1448517</v>
      </c>
      <c r="H45">
        <v>1</v>
      </c>
      <c r="I45" t="s">
        <v>13</v>
      </c>
      <c r="K45" t="s">
        <v>143</v>
      </c>
      <c r="L45">
        <v>1344</v>
      </c>
      <c r="N45">
        <v>1008</v>
      </c>
      <c r="O45" t="s">
        <v>144</v>
      </c>
      <c r="P45" t="s">
        <v>144</v>
      </c>
      <c r="Q45">
        <v>1</v>
      </c>
      <c r="Y45">
        <v>-8.47</v>
      </c>
      <c r="AA45">
        <v>0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-8.47</v>
      </c>
      <c r="AV45">
        <v>2</v>
      </c>
      <c r="AW45">
        <v>2</v>
      </c>
      <c r="AX45">
        <v>12128568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ROW(Source!A39)</f>
        <v>39</v>
      </c>
      <c r="B46">
        <v>12128569</v>
      </c>
      <c r="C46">
        <v>12128567</v>
      </c>
      <c r="D46">
        <v>1463810</v>
      </c>
      <c r="E46">
        <v>1448517</v>
      </c>
      <c r="F46">
        <v>1</v>
      </c>
      <c r="G46">
        <v>1448517</v>
      </c>
      <c r="H46">
        <v>3</v>
      </c>
      <c r="I46" t="s">
        <v>161</v>
      </c>
      <c r="K46" t="s">
        <v>162</v>
      </c>
      <c r="L46">
        <v>1346</v>
      </c>
      <c r="N46">
        <v>1009</v>
      </c>
      <c r="O46" t="s">
        <v>163</v>
      </c>
      <c r="P46" t="s">
        <v>163</v>
      </c>
      <c r="Q46">
        <v>1</v>
      </c>
      <c r="Y46">
        <v>0.66</v>
      </c>
      <c r="AA46">
        <v>0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0.66</v>
      </c>
      <c r="AV46">
        <v>0</v>
      </c>
      <c r="AW46">
        <v>2</v>
      </c>
      <c r="AX46">
        <v>12128569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ROW(Source!A39)</f>
        <v>39</v>
      </c>
      <c r="B47">
        <v>12128570</v>
      </c>
      <c r="C47">
        <v>12128567</v>
      </c>
      <c r="D47">
        <v>1451263</v>
      </c>
      <c r="E47">
        <v>1448517</v>
      </c>
      <c r="F47">
        <v>1</v>
      </c>
      <c r="G47">
        <v>1448517</v>
      </c>
      <c r="H47">
        <v>3</v>
      </c>
      <c r="I47" t="s">
        <v>164</v>
      </c>
      <c r="K47" t="s">
        <v>165</v>
      </c>
      <c r="L47">
        <v>1346</v>
      </c>
      <c r="N47">
        <v>1009</v>
      </c>
      <c r="O47" t="s">
        <v>163</v>
      </c>
      <c r="P47" t="s">
        <v>163</v>
      </c>
      <c r="Q47">
        <v>1</v>
      </c>
      <c r="Y47">
        <v>0.081</v>
      </c>
      <c r="AA47">
        <v>455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0.081</v>
      </c>
      <c r="AV47">
        <v>0</v>
      </c>
      <c r="AW47">
        <v>2</v>
      </c>
      <c r="AX47">
        <v>12128570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ROW(Source!A39)</f>
        <v>39</v>
      </c>
      <c r="B48">
        <v>12128571</v>
      </c>
      <c r="C48">
        <v>12128567</v>
      </c>
      <c r="D48">
        <v>1451694</v>
      </c>
      <c r="E48">
        <v>1448517</v>
      </c>
      <c r="F48">
        <v>1</v>
      </c>
      <c r="G48">
        <v>1448517</v>
      </c>
      <c r="H48">
        <v>3</v>
      </c>
      <c r="I48" t="s">
        <v>166</v>
      </c>
      <c r="K48" t="s">
        <v>167</v>
      </c>
      <c r="L48">
        <v>1346</v>
      </c>
      <c r="N48">
        <v>1009</v>
      </c>
      <c r="O48" t="s">
        <v>163</v>
      </c>
      <c r="P48" t="s">
        <v>163</v>
      </c>
      <c r="Q48">
        <v>1</v>
      </c>
      <c r="Y48">
        <v>0.1</v>
      </c>
      <c r="AA48">
        <v>74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0.1</v>
      </c>
      <c r="AV48">
        <v>0</v>
      </c>
      <c r="AW48">
        <v>2</v>
      </c>
      <c r="AX48">
        <v>12128571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ROW(Source!A39)</f>
        <v>39</v>
      </c>
      <c r="B49">
        <v>12128572</v>
      </c>
      <c r="C49">
        <v>12128567</v>
      </c>
      <c r="D49">
        <v>1451996</v>
      </c>
      <c r="E49">
        <v>1448517</v>
      </c>
      <c r="F49">
        <v>1</v>
      </c>
      <c r="G49">
        <v>1448517</v>
      </c>
      <c r="H49">
        <v>3</v>
      </c>
      <c r="I49" t="s">
        <v>168</v>
      </c>
      <c r="K49" t="s">
        <v>169</v>
      </c>
      <c r="L49">
        <v>1346</v>
      </c>
      <c r="N49">
        <v>1009</v>
      </c>
      <c r="O49" t="s">
        <v>163</v>
      </c>
      <c r="P49" t="s">
        <v>163</v>
      </c>
      <c r="Q49">
        <v>1</v>
      </c>
      <c r="Y49">
        <v>3.5</v>
      </c>
      <c r="AA49">
        <v>432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3.5</v>
      </c>
      <c r="AV49">
        <v>0</v>
      </c>
      <c r="AW49">
        <v>2</v>
      </c>
      <c r="AX49">
        <v>12128572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ROW(Source!A39)</f>
        <v>39</v>
      </c>
      <c r="B50">
        <v>12128573</v>
      </c>
      <c r="C50">
        <v>12128567</v>
      </c>
      <c r="D50">
        <v>1452211</v>
      </c>
      <c r="E50">
        <v>1448517</v>
      </c>
      <c r="F50">
        <v>1</v>
      </c>
      <c r="G50">
        <v>1448517</v>
      </c>
      <c r="H50">
        <v>3</v>
      </c>
      <c r="I50" t="s">
        <v>170</v>
      </c>
      <c r="K50" t="s">
        <v>171</v>
      </c>
      <c r="L50">
        <v>1346</v>
      </c>
      <c r="N50">
        <v>1009</v>
      </c>
      <c r="O50" t="s">
        <v>163</v>
      </c>
      <c r="P50" t="s">
        <v>163</v>
      </c>
      <c r="Q50">
        <v>1</v>
      </c>
      <c r="Y50">
        <v>0.017</v>
      </c>
      <c r="AA50">
        <v>740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0.017</v>
      </c>
      <c r="AV50">
        <v>0</v>
      </c>
      <c r="AW50">
        <v>2</v>
      </c>
      <c r="AX50">
        <v>12128573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ROW(Source!A39)</f>
        <v>39</v>
      </c>
      <c r="B51">
        <v>12128574</v>
      </c>
      <c r="C51">
        <v>12128567</v>
      </c>
      <c r="D51">
        <v>1452280</v>
      </c>
      <c r="E51">
        <v>1448517</v>
      </c>
      <c r="F51">
        <v>1</v>
      </c>
      <c r="G51">
        <v>1448517</v>
      </c>
      <c r="H51">
        <v>3</v>
      </c>
      <c r="I51" t="s">
        <v>172</v>
      </c>
      <c r="K51" t="s">
        <v>173</v>
      </c>
      <c r="L51">
        <v>1346</v>
      </c>
      <c r="N51">
        <v>1009</v>
      </c>
      <c r="O51" t="s">
        <v>163</v>
      </c>
      <c r="P51" t="s">
        <v>163</v>
      </c>
      <c r="Q51">
        <v>1</v>
      </c>
      <c r="Y51">
        <v>4.01</v>
      </c>
      <c r="AA51">
        <v>17.9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4.01</v>
      </c>
      <c r="AV51">
        <v>0</v>
      </c>
      <c r="AW51">
        <v>2</v>
      </c>
      <c r="AX51">
        <v>12128574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ROW(Source!A39)</f>
        <v>39</v>
      </c>
      <c r="B52">
        <v>12128575</v>
      </c>
      <c r="C52">
        <v>12128567</v>
      </c>
      <c r="D52">
        <v>1452305</v>
      </c>
      <c r="E52">
        <v>1448517</v>
      </c>
      <c r="F52">
        <v>1</v>
      </c>
      <c r="G52">
        <v>1448517</v>
      </c>
      <c r="H52">
        <v>3</v>
      </c>
      <c r="I52" t="s">
        <v>174</v>
      </c>
      <c r="K52" t="s">
        <v>175</v>
      </c>
      <c r="L52">
        <v>1346</v>
      </c>
      <c r="N52">
        <v>1009</v>
      </c>
      <c r="O52" t="s">
        <v>163</v>
      </c>
      <c r="P52" t="s">
        <v>163</v>
      </c>
      <c r="Q52">
        <v>1</v>
      </c>
      <c r="Y52">
        <v>0.022</v>
      </c>
      <c r="AA52">
        <v>435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0.022</v>
      </c>
      <c r="AV52">
        <v>0</v>
      </c>
      <c r="AW52">
        <v>2</v>
      </c>
      <c r="AX52">
        <v>12128575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ROW(Source!A39)</f>
        <v>39</v>
      </c>
      <c r="B53">
        <v>12128576</v>
      </c>
      <c r="C53">
        <v>12128567</v>
      </c>
      <c r="D53">
        <v>1452387</v>
      </c>
      <c r="E53">
        <v>1448517</v>
      </c>
      <c r="F53">
        <v>1</v>
      </c>
      <c r="G53">
        <v>1448517</v>
      </c>
      <c r="H53">
        <v>3</v>
      </c>
      <c r="I53" t="s">
        <v>176</v>
      </c>
      <c r="K53" t="s">
        <v>177</v>
      </c>
      <c r="L53">
        <v>1346</v>
      </c>
      <c r="N53">
        <v>1009</v>
      </c>
      <c r="O53" t="s">
        <v>163</v>
      </c>
      <c r="P53" t="s">
        <v>163</v>
      </c>
      <c r="Q53">
        <v>1</v>
      </c>
      <c r="Y53">
        <v>2.5</v>
      </c>
      <c r="AA53">
        <v>1510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2.5</v>
      </c>
      <c r="AV53">
        <v>0</v>
      </c>
      <c r="AW53">
        <v>2</v>
      </c>
      <c r="AX53">
        <v>12128576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ROW(Source!A39)</f>
        <v>39</v>
      </c>
      <c r="B54">
        <v>12128577</v>
      </c>
      <c r="C54">
        <v>12128567</v>
      </c>
      <c r="D54">
        <v>1452417</v>
      </c>
      <c r="E54">
        <v>1448517</v>
      </c>
      <c r="F54">
        <v>1</v>
      </c>
      <c r="G54">
        <v>1448517</v>
      </c>
      <c r="H54">
        <v>3</v>
      </c>
      <c r="I54" t="s">
        <v>178</v>
      </c>
      <c r="K54" t="s">
        <v>179</v>
      </c>
      <c r="L54">
        <v>1346</v>
      </c>
      <c r="N54">
        <v>1009</v>
      </c>
      <c r="O54" t="s">
        <v>163</v>
      </c>
      <c r="P54" t="s">
        <v>163</v>
      </c>
      <c r="Q54">
        <v>1</v>
      </c>
      <c r="Y54">
        <v>0.052</v>
      </c>
      <c r="AA54">
        <v>0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0.052</v>
      </c>
      <c r="AV54">
        <v>0</v>
      </c>
      <c r="AW54">
        <v>2</v>
      </c>
      <c r="AX54">
        <v>12128577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ROW(Source!A39)</f>
        <v>39</v>
      </c>
      <c r="B55">
        <v>12128578</v>
      </c>
      <c r="C55">
        <v>12128567</v>
      </c>
      <c r="D55">
        <v>1452904</v>
      </c>
      <c r="E55">
        <v>1448517</v>
      </c>
      <c r="F55">
        <v>1</v>
      </c>
      <c r="G55">
        <v>1448517</v>
      </c>
      <c r="H55">
        <v>3</v>
      </c>
      <c r="I55" t="s">
        <v>180</v>
      </c>
      <c r="K55" t="s">
        <v>181</v>
      </c>
      <c r="L55">
        <v>1346</v>
      </c>
      <c r="N55">
        <v>1009</v>
      </c>
      <c r="O55" t="s">
        <v>163</v>
      </c>
      <c r="P55" t="s">
        <v>163</v>
      </c>
      <c r="Q55">
        <v>1</v>
      </c>
      <c r="Y55">
        <v>0.06</v>
      </c>
      <c r="AA55">
        <v>295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0.06</v>
      </c>
      <c r="AV55">
        <v>0</v>
      </c>
      <c r="AW55">
        <v>2</v>
      </c>
      <c r="AX55">
        <v>12128578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ROW(Source!A39)</f>
        <v>39</v>
      </c>
      <c r="B56">
        <v>12128579</v>
      </c>
      <c r="C56">
        <v>12128567</v>
      </c>
      <c r="D56">
        <v>1452954</v>
      </c>
      <c r="E56">
        <v>1448517</v>
      </c>
      <c r="F56">
        <v>1</v>
      </c>
      <c r="G56">
        <v>1448517</v>
      </c>
      <c r="H56">
        <v>3</v>
      </c>
      <c r="I56" t="s">
        <v>182</v>
      </c>
      <c r="K56" t="s">
        <v>183</v>
      </c>
      <c r="L56">
        <v>1346</v>
      </c>
      <c r="N56">
        <v>1009</v>
      </c>
      <c r="O56" t="s">
        <v>163</v>
      </c>
      <c r="P56" t="s">
        <v>163</v>
      </c>
      <c r="Q56">
        <v>1</v>
      </c>
      <c r="Y56">
        <v>0.18</v>
      </c>
      <c r="AA56">
        <v>410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0.18</v>
      </c>
      <c r="AV56">
        <v>0</v>
      </c>
      <c r="AW56">
        <v>2</v>
      </c>
      <c r="AX56">
        <v>12128579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ROW(Source!A39)</f>
        <v>39</v>
      </c>
      <c r="B57">
        <v>12128580</v>
      </c>
      <c r="C57">
        <v>12128567</v>
      </c>
      <c r="D57">
        <v>1491621</v>
      </c>
      <c r="E57">
        <v>1448517</v>
      </c>
      <c r="F57">
        <v>1</v>
      </c>
      <c r="G57">
        <v>1448517</v>
      </c>
      <c r="H57">
        <v>3</v>
      </c>
      <c r="I57" t="s">
        <v>184</v>
      </c>
      <c r="K57" t="s">
        <v>185</v>
      </c>
      <c r="L57">
        <v>1327</v>
      </c>
      <c r="N57">
        <v>1005</v>
      </c>
      <c r="O57" t="s">
        <v>16</v>
      </c>
      <c r="P57" t="s">
        <v>16</v>
      </c>
      <c r="Q57">
        <v>1</v>
      </c>
      <c r="Y57">
        <v>0.1</v>
      </c>
      <c r="AA57">
        <v>0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0.1</v>
      </c>
      <c r="AV57">
        <v>0</v>
      </c>
      <c r="AW57">
        <v>2</v>
      </c>
      <c r="AX57">
        <v>12128580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ROW(Source!A40)</f>
        <v>40</v>
      </c>
      <c r="B58">
        <v>12145874</v>
      </c>
      <c r="C58">
        <v>12145873</v>
      </c>
      <c r="D58">
        <v>1448518</v>
      </c>
      <c r="E58">
        <v>1448517</v>
      </c>
      <c r="F58">
        <v>1</v>
      </c>
      <c r="G58">
        <v>1448517</v>
      </c>
      <c r="H58">
        <v>1</v>
      </c>
      <c r="I58" t="s">
        <v>186</v>
      </c>
      <c r="K58" t="s">
        <v>187</v>
      </c>
      <c r="L58">
        <v>1476</v>
      </c>
      <c r="N58">
        <v>1013</v>
      </c>
      <c r="O58" t="s">
        <v>188</v>
      </c>
      <c r="P58" t="s">
        <v>189</v>
      </c>
      <c r="Q58">
        <v>1</v>
      </c>
      <c r="Y58">
        <v>0.38</v>
      </c>
      <c r="AA58">
        <v>0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0.38</v>
      </c>
      <c r="AV58">
        <v>1</v>
      </c>
      <c r="AW58">
        <v>2</v>
      </c>
      <c r="AX58">
        <v>12145874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ROW(Source!A40)</f>
        <v>40</v>
      </c>
      <c r="B59">
        <v>12145875</v>
      </c>
      <c r="C59">
        <v>12145873</v>
      </c>
      <c r="D59">
        <v>1449664</v>
      </c>
      <c r="E59">
        <v>1448517</v>
      </c>
      <c r="F59">
        <v>1</v>
      </c>
      <c r="G59">
        <v>1448517</v>
      </c>
      <c r="H59">
        <v>2</v>
      </c>
      <c r="I59" t="s">
        <v>190</v>
      </c>
      <c r="K59" t="s">
        <v>191</v>
      </c>
      <c r="L59">
        <v>1344</v>
      </c>
      <c r="N59">
        <v>1008</v>
      </c>
      <c r="O59" t="s">
        <v>144</v>
      </c>
      <c r="P59" t="s">
        <v>144</v>
      </c>
      <c r="Q59">
        <v>1</v>
      </c>
      <c r="Y59">
        <v>0.02</v>
      </c>
      <c r="AA59">
        <v>0</v>
      </c>
      <c r="AB59">
        <v>1</v>
      </c>
      <c r="AC59">
        <v>0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0.02</v>
      </c>
      <c r="AV59">
        <v>0</v>
      </c>
      <c r="AW59">
        <v>2</v>
      </c>
      <c r="AX59">
        <v>12145875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ROW(Source!A41)</f>
        <v>41</v>
      </c>
      <c r="B60">
        <v>12145877</v>
      </c>
      <c r="C60">
        <v>12145876</v>
      </c>
      <c r="D60">
        <v>1448518</v>
      </c>
      <c r="E60">
        <v>1448517</v>
      </c>
      <c r="F60">
        <v>1</v>
      </c>
      <c r="G60">
        <v>1448517</v>
      </c>
      <c r="H60">
        <v>1</v>
      </c>
      <c r="I60" t="s">
        <v>186</v>
      </c>
      <c r="K60" t="s">
        <v>187</v>
      </c>
      <c r="L60">
        <v>1476</v>
      </c>
      <c r="N60">
        <v>1013</v>
      </c>
      <c r="O60" t="s">
        <v>188</v>
      </c>
      <c r="P60" t="s">
        <v>189</v>
      </c>
      <c r="Q60">
        <v>1</v>
      </c>
      <c r="Y60">
        <v>0.07</v>
      </c>
      <c r="AA60">
        <v>0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0.07</v>
      </c>
      <c r="AV60">
        <v>1</v>
      </c>
      <c r="AW60">
        <v>2</v>
      </c>
      <c r="AX60">
        <v>12145877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ROW(Source!A41)</f>
        <v>41</v>
      </c>
      <c r="B61">
        <v>12145878</v>
      </c>
      <c r="C61">
        <v>12145876</v>
      </c>
      <c r="D61">
        <v>1448518</v>
      </c>
      <c r="E61">
        <v>1448517</v>
      </c>
      <c r="F61">
        <v>1</v>
      </c>
      <c r="G61">
        <v>1448517</v>
      </c>
      <c r="H61">
        <v>1</v>
      </c>
      <c r="I61" t="s">
        <v>186</v>
      </c>
      <c r="K61" t="s">
        <v>187</v>
      </c>
      <c r="L61">
        <v>1476</v>
      </c>
      <c r="N61">
        <v>1013</v>
      </c>
      <c r="O61" t="s">
        <v>188</v>
      </c>
      <c r="P61" t="s">
        <v>189</v>
      </c>
      <c r="Q61">
        <v>1</v>
      </c>
      <c r="Y61">
        <v>0.3</v>
      </c>
      <c r="AA61">
        <v>0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0.3</v>
      </c>
      <c r="AV61">
        <v>1</v>
      </c>
      <c r="AW61">
        <v>2</v>
      </c>
      <c r="AX61">
        <v>12145878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ROW(Source!A41)</f>
        <v>41</v>
      </c>
      <c r="B62">
        <v>12145879</v>
      </c>
      <c r="C62">
        <v>12145876</v>
      </c>
      <c r="D62">
        <v>1448518</v>
      </c>
      <c r="E62">
        <v>1448517</v>
      </c>
      <c r="F62">
        <v>1</v>
      </c>
      <c r="G62">
        <v>1448517</v>
      </c>
      <c r="H62">
        <v>1</v>
      </c>
      <c r="I62" t="s">
        <v>186</v>
      </c>
      <c r="K62" t="s">
        <v>187</v>
      </c>
      <c r="L62">
        <v>1476</v>
      </c>
      <c r="N62">
        <v>1013</v>
      </c>
      <c r="O62" t="s">
        <v>188</v>
      </c>
      <c r="P62" t="s">
        <v>189</v>
      </c>
      <c r="Q62">
        <v>1</v>
      </c>
      <c r="Y62">
        <v>0.01</v>
      </c>
      <c r="AA62">
        <v>0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0.01</v>
      </c>
      <c r="AV62">
        <v>1</v>
      </c>
      <c r="AW62">
        <v>2</v>
      </c>
      <c r="AX62">
        <v>12145879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  <row r="63" spans="1:80" ht="12.75">
      <c r="A63">
        <f>ROW(Source!A41)</f>
        <v>41</v>
      </c>
      <c r="B63">
        <v>12145880</v>
      </c>
      <c r="C63">
        <v>12145876</v>
      </c>
      <c r="D63">
        <v>1448518</v>
      </c>
      <c r="E63">
        <v>1448517</v>
      </c>
      <c r="F63">
        <v>1</v>
      </c>
      <c r="G63">
        <v>1448517</v>
      </c>
      <c r="H63">
        <v>1</v>
      </c>
      <c r="I63" t="s">
        <v>186</v>
      </c>
      <c r="K63" t="s">
        <v>187</v>
      </c>
      <c r="L63">
        <v>1476</v>
      </c>
      <c r="N63">
        <v>1013</v>
      </c>
      <c r="O63" t="s">
        <v>188</v>
      </c>
      <c r="P63" t="s">
        <v>189</v>
      </c>
      <c r="Q63">
        <v>1</v>
      </c>
      <c r="Y63">
        <v>0.02</v>
      </c>
      <c r="AA63">
        <v>0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0.02</v>
      </c>
      <c r="AV63">
        <v>1</v>
      </c>
      <c r="AW63">
        <v>2</v>
      </c>
      <c r="AX63">
        <v>12145880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B63">
        <v>0</v>
      </c>
    </row>
    <row r="64" spans="1:80" ht="12.75">
      <c r="A64">
        <f>ROW(Source!A41)</f>
        <v>41</v>
      </c>
      <c r="B64">
        <v>12145881</v>
      </c>
      <c r="C64">
        <v>12145876</v>
      </c>
      <c r="D64">
        <v>1448518</v>
      </c>
      <c r="E64">
        <v>1448517</v>
      </c>
      <c r="F64">
        <v>1</v>
      </c>
      <c r="G64">
        <v>1448517</v>
      </c>
      <c r="H64">
        <v>1</v>
      </c>
      <c r="I64" t="s">
        <v>186</v>
      </c>
      <c r="K64" t="s">
        <v>187</v>
      </c>
      <c r="L64">
        <v>1476</v>
      </c>
      <c r="N64">
        <v>1013</v>
      </c>
      <c r="O64" t="s">
        <v>188</v>
      </c>
      <c r="P64" t="s">
        <v>189</v>
      </c>
      <c r="Q64">
        <v>1</v>
      </c>
      <c r="Y64">
        <v>0.02</v>
      </c>
      <c r="AA64">
        <v>0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0.02</v>
      </c>
      <c r="AV64">
        <v>1</v>
      </c>
      <c r="AW64">
        <v>2</v>
      </c>
      <c r="AX64">
        <v>12145881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B64">
        <v>0</v>
      </c>
    </row>
    <row r="65" spans="1:80" ht="12.75">
      <c r="A65">
        <f>ROW(Source!A41)</f>
        <v>41</v>
      </c>
      <c r="B65">
        <v>12145882</v>
      </c>
      <c r="C65">
        <v>12145876</v>
      </c>
      <c r="D65">
        <v>1448518</v>
      </c>
      <c r="E65">
        <v>1448517</v>
      </c>
      <c r="F65">
        <v>1</v>
      </c>
      <c r="G65">
        <v>1448517</v>
      </c>
      <c r="H65">
        <v>1</v>
      </c>
      <c r="I65" t="s">
        <v>186</v>
      </c>
      <c r="K65" t="s">
        <v>187</v>
      </c>
      <c r="L65">
        <v>1476</v>
      </c>
      <c r="N65">
        <v>1013</v>
      </c>
      <c r="O65" t="s">
        <v>188</v>
      </c>
      <c r="P65" t="s">
        <v>189</v>
      </c>
      <c r="Q65">
        <v>1</v>
      </c>
      <c r="Y65">
        <v>0.04</v>
      </c>
      <c r="AA65">
        <v>0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0.04</v>
      </c>
      <c r="AV65">
        <v>1</v>
      </c>
      <c r="AW65">
        <v>2</v>
      </c>
      <c r="AX65">
        <v>12145882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B65">
        <v>0</v>
      </c>
    </row>
    <row r="66" spans="1:80" ht="12.75">
      <c r="A66">
        <f>ROW(Source!A41)</f>
        <v>41</v>
      </c>
      <c r="B66">
        <v>12145883</v>
      </c>
      <c r="C66">
        <v>12145876</v>
      </c>
      <c r="D66">
        <v>1448518</v>
      </c>
      <c r="E66">
        <v>1448517</v>
      </c>
      <c r="F66">
        <v>1</v>
      </c>
      <c r="G66">
        <v>1448517</v>
      </c>
      <c r="H66">
        <v>1</v>
      </c>
      <c r="I66" t="s">
        <v>186</v>
      </c>
      <c r="K66" t="s">
        <v>187</v>
      </c>
      <c r="L66">
        <v>1476</v>
      </c>
      <c r="N66">
        <v>1013</v>
      </c>
      <c r="O66" t="s">
        <v>188</v>
      </c>
      <c r="P66" t="s">
        <v>189</v>
      </c>
      <c r="Q66">
        <v>1</v>
      </c>
      <c r="Y66">
        <v>0.64</v>
      </c>
      <c r="AA66">
        <v>0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0.64</v>
      </c>
      <c r="AV66">
        <v>1</v>
      </c>
      <c r="AW66">
        <v>2</v>
      </c>
      <c r="AX66">
        <v>12145883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B66">
        <v>0</v>
      </c>
    </row>
    <row r="67" spans="1:80" ht="12.75">
      <c r="A67">
        <f>ROW(Source!A41)</f>
        <v>41</v>
      </c>
      <c r="B67">
        <v>12145884</v>
      </c>
      <c r="C67">
        <v>12145876</v>
      </c>
      <c r="D67">
        <v>1448518</v>
      </c>
      <c r="E67">
        <v>1448517</v>
      </c>
      <c r="F67">
        <v>1</v>
      </c>
      <c r="G67">
        <v>1448517</v>
      </c>
      <c r="H67">
        <v>1</v>
      </c>
      <c r="I67" t="s">
        <v>186</v>
      </c>
      <c r="K67" t="s">
        <v>187</v>
      </c>
      <c r="L67">
        <v>1476</v>
      </c>
      <c r="N67">
        <v>1013</v>
      </c>
      <c r="O67" t="s">
        <v>188</v>
      </c>
      <c r="P67" t="s">
        <v>189</v>
      </c>
      <c r="Q67">
        <v>1</v>
      </c>
      <c r="Y67">
        <v>0.165</v>
      </c>
      <c r="AA67">
        <v>0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0.165</v>
      </c>
      <c r="AV67">
        <v>1</v>
      </c>
      <c r="AW67">
        <v>2</v>
      </c>
      <c r="AX67">
        <v>12145884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B67">
        <v>0</v>
      </c>
    </row>
    <row r="68" spans="1:80" ht="12.75">
      <c r="A68">
        <f>ROW(Source!A41)</f>
        <v>41</v>
      </c>
      <c r="B68">
        <v>12145885</v>
      </c>
      <c r="C68">
        <v>12145876</v>
      </c>
      <c r="D68">
        <v>1448518</v>
      </c>
      <c r="E68">
        <v>1448517</v>
      </c>
      <c r="F68">
        <v>1</v>
      </c>
      <c r="G68">
        <v>1448517</v>
      </c>
      <c r="H68">
        <v>1</v>
      </c>
      <c r="I68" t="s">
        <v>186</v>
      </c>
      <c r="K68" t="s">
        <v>187</v>
      </c>
      <c r="L68">
        <v>1476</v>
      </c>
      <c r="N68">
        <v>1013</v>
      </c>
      <c r="O68" t="s">
        <v>188</v>
      </c>
      <c r="P68" t="s">
        <v>189</v>
      </c>
      <c r="Q68">
        <v>1</v>
      </c>
      <c r="Y68">
        <v>0.09</v>
      </c>
      <c r="AA68">
        <v>0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0.09</v>
      </c>
      <c r="AV68">
        <v>1</v>
      </c>
      <c r="AW68">
        <v>2</v>
      </c>
      <c r="AX68">
        <v>12145885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B68">
        <v>0</v>
      </c>
    </row>
    <row r="69" spans="1:80" ht="12.75">
      <c r="A69">
        <f>ROW(Source!A41)</f>
        <v>41</v>
      </c>
      <c r="B69">
        <v>12145886</v>
      </c>
      <c r="C69">
        <v>12145876</v>
      </c>
      <c r="D69">
        <v>1448518</v>
      </c>
      <c r="E69">
        <v>1448517</v>
      </c>
      <c r="F69">
        <v>1</v>
      </c>
      <c r="G69">
        <v>1448517</v>
      </c>
      <c r="H69">
        <v>1</v>
      </c>
      <c r="I69" t="s">
        <v>186</v>
      </c>
      <c r="K69" t="s">
        <v>187</v>
      </c>
      <c r="L69">
        <v>1476</v>
      </c>
      <c r="N69">
        <v>1013</v>
      </c>
      <c r="O69" t="s">
        <v>188</v>
      </c>
      <c r="P69" t="s">
        <v>189</v>
      </c>
      <c r="Q69">
        <v>1</v>
      </c>
      <c r="Y69">
        <v>0.11</v>
      </c>
      <c r="AA69">
        <v>0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0.11</v>
      </c>
      <c r="AV69">
        <v>1</v>
      </c>
      <c r="AW69">
        <v>2</v>
      </c>
      <c r="AX69">
        <v>12145886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B69">
        <v>0</v>
      </c>
    </row>
    <row r="70" spans="1:80" ht="12.75">
      <c r="A70">
        <f>ROW(Source!A41)</f>
        <v>41</v>
      </c>
      <c r="B70">
        <v>12145887</v>
      </c>
      <c r="C70">
        <v>12145876</v>
      </c>
      <c r="D70">
        <v>1448518</v>
      </c>
      <c r="E70">
        <v>1448517</v>
      </c>
      <c r="F70">
        <v>1</v>
      </c>
      <c r="G70">
        <v>1448517</v>
      </c>
      <c r="H70">
        <v>1</v>
      </c>
      <c r="I70" t="s">
        <v>186</v>
      </c>
      <c r="K70" t="s">
        <v>187</v>
      </c>
      <c r="L70">
        <v>1476</v>
      </c>
      <c r="N70">
        <v>1013</v>
      </c>
      <c r="O70" t="s">
        <v>188</v>
      </c>
      <c r="P70" t="s">
        <v>189</v>
      </c>
      <c r="Q70">
        <v>1</v>
      </c>
      <c r="Y70">
        <v>0.11</v>
      </c>
      <c r="AA70">
        <v>0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0.11</v>
      </c>
      <c r="AV70">
        <v>1</v>
      </c>
      <c r="AW70">
        <v>2</v>
      </c>
      <c r="AX70">
        <v>12145887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B70">
        <v>0</v>
      </c>
    </row>
    <row r="71" spans="1:80" ht="12.75">
      <c r="A71">
        <f>ROW(Source!A41)</f>
        <v>41</v>
      </c>
      <c r="B71">
        <v>12145888</v>
      </c>
      <c r="C71">
        <v>12145876</v>
      </c>
      <c r="D71">
        <v>1448518</v>
      </c>
      <c r="E71">
        <v>1448517</v>
      </c>
      <c r="F71">
        <v>1</v>
      </c>
      <c r="G71">
        <v>1448517</v>
      </c>
      <c r="H71">
        <v>1</v>
      </c>
      <c r="I71" t="s">
        <v>186</v>
      </c>
      <c r="K71" t="s">
        <v>187</v>
      </c>
      <c r="L71">
        <v>1476</v>
      </c>
      <c r="N71">
        <v>1013</v>
      </c>
      <c r="O71" t="s">
        <v>188</v>
      </c>
      <c r="P71" t="s">
        <v>189</v>
      </c>
      <c r="Q71">
        <v>1</v>
      </c>
      <c r="Y71">
        <v>0.03</v>
      </c>
      <c r="AA71">
        <v>0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0.03</v>
      </c>
      <c r="AV71">
        <v>1</v>
      </c>
      <c r="AW71">
        <v>2</v>
      </c>
      <c r="AX71">
        <v>12145888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B71">
        <v>0</v>
      </c>
    </row>
    <row r="72" spans="1:80" ht="12.75">
      <c r="A72">
        <f>ROW(Source!A41)</f>
        <v>41</v>
      </c>
      <c r="B72">
        <v>12145889</v>
      </c>
      <c r="C72">
        <v>12145876</v>
      </c>
      <c r="D72">
        <v>1448518</v>
      </c>
      <c r="E72">
        <v>1448517</v>
      </c>
      <c r="F72">
        <v>1</v>
      </c>
      <c r="G72">
        <v>1448517</v>
      </c>
      <c r="H72">
        <v>1</v>
      </c>
      <c r="I72" t="s">
        <v>186</v>
      </c>
      <c r="K72" t="s">
        <v>187</v>
      </c>
      <c r="L72">
        <v>1476</v>
      </c>
      <c r="N72">
        <v>1013</v>
      </c>
      <c r="O72" t="s">
        <v>188</v>
      </c>
      <c r="P72" t="s">
        <v>189</v>
      </c>
      <c r="Q72">
        <v>1</v>
      </c>
      <c r="Y72">
        <v>0.06</v>
      </c>
      <c r="AA72">
        <v>0</v>
      </c>
      <c r="AB72">
        <v>0</v>
      </c>
      <c r="AC72">
        <v>0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0.06</v>
      </c>
      <c r="AV72">
        <v>1</v>
      </c>
      <c r="AW72">
        <v>2</v>
      </c>
      <c r="AX72">
        <v>12145889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B72">
        <v>0</v>
      </c>
    </row>
    <row r="73" spans="1:80" ht="12.75">
      <c r="A73">
        <f>ROW(Source!A41)</f>
        <v>41</v>
      </c>
      <c r="B73">
        <v>12145890</v>
      </c>
      <c r="C73">
        <v>12145876</v>
      </c>
      <c r="D73">
        <v>1449403</v>
      </c>
      <c r="E73">
        <v>1448517</v>
      </c>
      <c r="F73">
        <v>1</v>
      </c>
      <c r="G73">
        <v>1448517</v>
      </c>
      <c r="H73">
        <v>2</v>
      </c>
      <c r="I73" t="s">
        <v>192</v>
      </c>
      <c r="K73" t="s">
        <v>193</v>
      </c>
      <c r="L73">
        <v>1480</v>
      </c>
      <c r="N73">
        <v>1013</v>
      </c>
      <c r="O73" t="s">
        <v>194</v>
      </c>
      <c r="P73" t="s">
        <v>195</v>
      </c>
      <c r="Q73">
        <v>1</v>
      </c>
      <c r="Y73">
        <v>0.01</v>
      </c>
      <c r="AA73">
        <v>0</v>
      </c>
      <c r="AB73">
        <v>1.34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0.01</v>
      </c>
      <c r="AV73">
        <v>0</v>
      </c>
      <c r="AW73">
        <v>2</v>
      </c>
      <c r="AX73">
        <v>12145890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B73">
        <v>0</v>
      </c>
    </row>
    <row r="74" spans="1:80" ht="12.75">
      <c r="A74">
        <f>ROW(Source!A41)</f>
        <v>41</v>
      </c>
      <c r="B74">
        <v>12145891</v>
      </c>
      <c r="C74">
        <v>12145876</v>
      </c>
      <c r="D74">
        <v>1449403</v>
      </c>
      <c r="E74">
        <v>1448517</v>
      </c>
      <c r="F74">
        <v>1</v>
      </c>
      <c r="G74">
        <v>1448517</v>
      </c>
      <c r="H74">
        <v>2</v>
      </c>
      <c r="I74" t="s">
        <v>192</v>
      </c>
      <c r="K74" t="s">
        <v>193</v>
      </c>
      <c r="L74">
        <v>1480</v>
      </c>
      <c r="N74">
        <v>1013</v>
      </c>
      <c r="O74" t="s">
        <v>194</v>
      </c>
      <c r="P74" t="s">
        <v>195</v>
      </c>
      <c r="Q74">
        <v>1</v>
      </c>
      <c r="Y74">
        <v>0.01</v>
      </c>
      <c r="AA74">
        <v>0</v>
      </c>
      <c r="AB74">
        <v>1.34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0.01</v>
      </c>
      <c r="AV74">
        <v>0</v>
      </c>
      <c r="AW74">
        <v>2</v>
      </c>
      <c r="AX74">
        <v>12145891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B74">
        <v>0</v>
      </c>
    </row>
    <row r="75" spans="1:80" ht="12.75">
      <c r="A75">
        <f>ROW(Source!A41)</f>
        <v>41</v>
      </c>
      <c r="B75">
        <v>12145892</v>
      </c>
      <c r="C75">
        <v>12145876</v>
      </c>
      <c r="D75">
        <v>1449403</v>
      </c>
      <c r="E75">
        <v>1448517</v>
      </c>
      <c r="F75">
        <v>1</v>
      </c>
      <c r="G75">
        <v>1448517</v>
      </c>
      <c r="H75">
        <v>2</v>
      </c>
      <c r="I75" t="s">
        <v>192</v>
      </c>
      <c r="K75" t="s">
        <v>193</v>
      </c>
      <c r="L75">
        <v>1480</v>
      </c>
      <c r="N75">
        <v>1013</v>
      </c>
      <c r="O75" t="s">
        <v>194</v>
      </c>
      <c r="P75" t="s">
        <v>195</v>
      </c>
      <c r="Q75">
        <v>1</v>
      </c>
      <c r="Y75">
        <v>0.04</v>
      </c>
      <c r="AA75">
        <v>0</v>
      </c>
      <c r="AB75">
        <v>1.34</v>
      </c>
      <c r="AC75">
        <v>0</v>
      </c>
      <c r="AD75">
        <v>0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0.04</v>
      </c>
      <c r="AV75">
        <v>0</v>
      </c>
      <c r="AW75">
        <v>2</v>
      </c>
      <c r="AX75">
        <v>12145892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B75">
        <v>0</v>
      </c>
    </row>
    <row r="76" spans="1:80" ht="12.75">
      <c r="A76">
        <f>ROW(Source!A41)</f>
        <v>41</v>
      </c>
      <c r="B76">
        <v>12145893</v>
      </c>
      <c r="C76">
        <v>12145876</v>
      </c>
      <c r="D76">
        <v>1449403</v>
      </c>
      <c r="E76">
        <v>1448517</v>
      </c>
      <c r="F76">
        <v>1</v>
      </c>
      <c r="G76">
        <v>1448517</v>
      </c>
      <c r="H76">
        <v>2</v>
      </c>
      <c r="I76" t="s">
        <v>192</v>
      </c>
      <c r="K76" t="s">
        <v>193</v>
      </c>
      <c r="L76">
        <v>1480</v>
      </c>
      <c r="N76">
        <v>1013</v>
      </c>
      <c r="O76" t="s">
        <v>194</v>
      </c>
      <c r="P76" t="s">
        <v>195</v>
      </c>
      <c r="Q76">
        <v>1</v>
      </c>
      <c r="Y76">
        <v>0.05</v>
      </c>
      <c r="AA76">
        <v>0</v>
      </c>
      <c r="AB76">
        <v>1.34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0.05</v>
      </c>
      <c r="AV76">
        <v>0</v>
      </c>
      <c r="AW76">
        <v>2</v>
      </c>
      <c r="AX76">
        <v>12145893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B76">
        <v>0</v>
      </c>
    </row>
    <row r="77" spans="1:80" ht="12.75">
      <c r="A77">
        <f>ROW(Source!A41)</f>
        <v>41</v>
      </c>
      <c r="B77">
        <v>12145894</v>
      </c>
      <c r="C77">
        <v>12145876</v>
      </c>
      <c r="D77">
        <v>1449664</v>
      </c>
      <c r="E77">
        <v>1448517</v>
      </c>
      <c r="F77">
        <v>1</v>
      </c>
      <c r="G77">
        <v>1448517</v>
      </c>
      <c r="H77">
        <v>2</v>
      </c>
      <c r="I77" t="s">
        <v>190</v>
      </c>
      <c r="K77" t="s">
        <v>191</v>
      </c>
      <c r="L77">
        <v>1344</v>
      </c>
      <c r="N77">
        <v>1008</v>
      </c>
      <c r="O77" t="s">
        <v>144</v>
      </c>
      <c r="P77" t="s">
        <v>144</v>
      </c>
      <c r="Q77">
        <v>1</v>
      </c>
      <c r="Y77">
        <v>0.07</v>
      </c>
      <c r="AA77">
        <v>0</v>
      </c>
      <c r="AB77">
        <v>1</v>
      </c>
      <c r="AC77">
        <v>0</v>
      </c>
      <c r="AD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0.07</v>
      </c>
      <c r="AV77">
        <v>0</v>
      </c>
      <c r="AW77">
        <v>2</v>
      </c>
      <c r="AX77">
        <v>12145894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B77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77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12133039</v>
      </c>
      <c r="C1">
        <v>12133038</v>
      </c>
      <c r="D1">
        <v>1448519</v>
      </c>
      <c r="E1">
        <v>1448517</v>
      </c>
      <c r="F1">
        <v>1</v>
      </c>
      <c r="G1">
        <v>1448517</v>
      </c>
      <c r="H1">
        <v>1</v>
      </c>
      <c r="I1" t="s">
        <v>13</v>
      </c>
      <c r="K1" t="s">
        <v>143</v>
      </c>
      <c r="L1">
        <v>1344</v>
      </c>
      <c r="N1">
        <v>1008</v>
      </c>
      <c r="O1" t="s">
        <v>144</v>
      </c>
      <c r="P1" t="s">
        <v>144</v>
      </c>
      <c r="Q1">
        <v>1</v>
      </c>
      <c r="X1">
        <v>-1.11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G1">
        <v>-1.11</v>
      </c>
      <c r="AH1">
        <v>2</v>
      </c>
      <c r="AI1">
        <v>12133039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ROW(Source!A26)</f>
        <v>26</v>
      </c>
      <c r="B2">
        <v>12128442</v>
      </c>
      <c r="C2">
        <v>12128441</v>
      </c>
      <c r="D2">
        <v>1448519</v>
      </c>
      <c r="E2">
        <v>1448517</v>
      </c>
      <c r="F2">
        <v>1</v>
      </c>
      <c r="G2">
        <v>1448517</v>
      </c>
      <c r="H2">
        <v>1</v>
      </c>
      <c r="I2" t="s">
        <v>13</v>
      </c>
      <c r="K2" t="s">
        <v>143</v>
      </c>
      <c r="L2">
        <v>1344</v>
      </c>
      <c r="N2">
        <v>1008</v>
      </c>
      <c r="O2" t="s">
        <v>144</v>
      </c>
      <c r="P2" t="s">
        <v>144</v>
      </c>
      <c r="Q2">
        <v>1</v>
      </c>
      <c r="X2">
        <v>-0.75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-0.75</v>
      </c>
      <c r="AH2">
        <v>2</v>
      </c>
      <c r="AI2">
        <v>12128442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ROW(Source!A27)</f>
        <v>27</v>
      </c>
      <c r="B3">
        <v>12128444</v>
      </c>
      <c r="C3">
        <v>12128443</v>
      </c>
      <c r="D3">
        <v>1448519</v>
      </c>
      <c r="E3">
        <v>1448517</v>
      </c>
      <c r="F3">
        <v>1</v>
      </c>
      <c r="G3">
        <v>1448517</v>
      </c>
      <c r="H3">
        <v>1</v>
      </c>
      <c r="I3" t="s">
        <v>13</v>
      </c>
      <c r="K3" t="s">
        <v>143</v>
      </c>
      <c r="L3">
        <v>1344</v>
      </c>
      <c r="N3">
        <v>1008</v>
      </c>
      <c r="O3" t="s">
        <v>144</v>
      </c>
      <c r="P3" t="s">
        <v>144</v>
      </c>
      <c r="Q3">
        <v>1</v>
      </c>
      <c r="X3">
        <v>-1.98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G3">
        <v>-1.98</v>
      </c>
      <c r="AH3">
        <v>2</v>
      </c>
      <c r="AI3">
        <v>12128444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ROW(Source!A27)</f>
        <v>27</v>
      </c>
      <c r="B4">
        <v>12128445</v>
      </c>
      <c r="C4">
        <v>12128443</v>
      </c>
      <c r="D4">
        <v>1451300</v>
      </c>
      <c r="E4">
        <v>1448517</v>
      </c>
      <c r="F4">
        <v>1</v>
      </c>
      <c r="G4">
        <v>1448517</v>
      </c>
      <c r="H4">
        <v>3</v>
      </c>
      <c r="I4" t="s">
        <v>145</v>
      </c>
      <c r="K4" t="s">
        <v>146</v>
      </c>
      <c r="L4">
        <v>1339</v>
      </c>
      <c r="N4">
        <v>1007</v>
      </c>
      <c r="O4" t="s">
        <v>147</v>
      </c>
      <c r="P4" t="s">
        <v>147</v>
      </c>
      <c r="Q4">
        <v>1</v>
      </c>
      <c r="X4">
        <v>0.025</v>
      </c>
      <c r="Y4">
        <v>0.3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0.025</v>
      </c>
      <c r="AH4">
        <v>2</v>
      </c>
      <c r="AI4">
        <v>12128445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ROW(Source!A27)</f>
        <v>27</v>
      </c>
      <c r="B5">
        <v>12128446</v>
      </c>
      <c r="C5">
        <v>12128443</v>
      </c>
      <c r="D5">
        <v>1451633</v>
      </c>
      <c r="E5">
        <v>1448517</v>
      </c>
      <c r="F5">
        <v>1</v>
      </c>
      <c r="G5">
        <v>1448517</v>
      </c>
      <c r="H5">
        <v>3</v>
      </c>
      <c r="I5" t="s">
        <v>148</v>
      </c>
      <c r="K5" t="s">
        <v>149</v>
      </c>
      <c r="L5">
        <v>1348</v>
      </c>
      <c r="N5">
        <v>1009</v>
      </c>
      <c r="O5" t="s">
        <v>150</v>
      </c>
      <c r="P5" t="s">
        <v>150</v>
      </c>
      <c r="Q5">
        <v>1000</v>
      </c>
      <c r="X5">
        <v>0.0005</v>
      </c>
      <c r="Y5">
        <v>33.6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0.0005</v>
      </c>
      <c r="AH5">
        <v>2</v>
      </c>
      <c r="AI5">
        <v>12128446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ROW(Source!A27)</f>
        <v>27</v>
      </c>
      <c r="B6">
        <v>12128447</v>
      </c>
      <c r="C6">
        <v>12128443</v>
      </c>
      <c r="D6">
        <v>1452478</v>
      </c>
      <c r="E6">
        <v>1448517</v>
      </c>
      <c r="F6">
        <v>1</v>
      </c>
      <c r="G6">
        <v>1448517</v>
      </c>
      <c r="H6">
        <v>3</v>
      </c>
      <c r="I6" t="s">
        <v>151</v>
      </c>
      <c r="K6" t="s">
        <v>152</v>
      </c>
      <c r="L6">
        <v>1339</v>
      </c>
      <c r="N6">
        <v>1007</v>
      </c>
      <c r="O6" t="s">
        <v>147</v>
      </c>
      <c r="P6" t="s">
        <v>147</v>
      </c>
      <c r="Q6">
        <v>1</v>
      </c>
      <c r="X6">
        <v>0.0074</v>
      </c>
      <c r="Y6">
        <v>4.77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0.0074</v>
      </c>
      <c r="AH6">
        <v>2</v>
      </c>
      <c r="AI6">
        <v>12128447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ROW(Source!A27)</f>
        <v>27</v>
      </c>
      <c r="B7">
        <v>12128448</v>
      </c>
      <c r="C7">
        <v>12128443</v>
      </c>
      <c r="D7">
        <v>1453349</v>
      </c>
      <c r="E7">
        <v>1448517</v>
      </c>
      <c r="F7">
        <v>1</v>
      </c>
      <c r="G7">
        <v>1448517</v>
      </c>
      <c r="H7">
        <v>3</v>
      </c>
      <c r="I7" t="s">
        <v>153</v>
      </c>
      <c r="K7" t="s">
        <v>154</v>
      </c>
      <c r="L7">
        <v>1348</v>
      </c>
      <c r="N7">
        <v>1009</v>
      </c>
      <c r="O7" t="s">
        <v>150</v>
      </c>
      <c r="P7" t="s">
        <v>150</v>
      </c>
      <c r="Q7">
        <v>1000</v>
      </c>
      <c r="X7">
        <v>0.001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0.001</v>
      </c>
      <c r="AH7">
        <v>2</v>
      </c>
      <c r="AI7">
        <v>12128448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ROW(Source!A27)</f>
        <v>27</v>
      </c>
      <c r="B8">
        <v>12128449</v>
      </c>
      <c r="C8">
        <v>12128443</v>
      </c>
      <c r="D8">
        <v>1491615</v>
      </c>
      <c r="E8">
        <v>1448517</v>
      </c>
      <c r="F8">
        <v>1</v>
      </c>
      <c r="G8">
        <v>1448517</v>
      </c>
      <c r="H8">
        <v>3</v>
      </c>
      <c r="I8" t="s">
        <v>155</v>
      </c>
      <c r="K8" t="s">
        <v>156</v>
      </c>
      <c r="L8">
        <v>1327</v>
      </c>
      <c r="N8">
        <v>1005</v>
      </c>
      <c r="O8" t="s">
        <v>16</v>
      </c>
      <c r="P8" t="s">
        <v>16</v>
      </c>
      <c r="Q8">
        <v>1</v>
      </c>
      <c r="X8">
        <v>0.012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0.012</v>
      </c>
      <c r="AH8">
        <v>2</v>
      </c>
      <c r="AI8">
        <v>12128449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ROW(Source!A27)</f>
        <v>27</v>
      </c>
      <c r="B9">
        <v>12128450</v>
      </c>
      <c r="C9">
        <v>12128443</v>
      </c>
      <c r="D9">
        <v>1458170</v>
      </c>
      <c r="E9">
        <v>1448517</v>
      </c>
      <c r="F9">
        <v>1</v>
      </c>
      <c r="G9">
        <v>1448517</v>
      </c>
      <c r="H9">
        <v>3</v>
      </c>
      <c r="I9" t="s">
        <v>157</v>
      </c>
      <c r="K9" t="s">
        <v>158</v>
      </c>
      <c r="L9">
        <v>1339</v>
      </c>
      <c r="N9">
        <v>1007</v>
      </c>
      <c r="O9" t="s">
        <v>147</v>
      </c>
      <c r="P9" t="s">
        <v>147</v>
      </c>
      <c r="Q9">
        <v>1</v>
      </c>
      <c r="X9">
        <v>0.007</v>
      </c>
      <c r="Y9">
        <v>18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0.007</v>
      </c>
      <c r="AH9">
        <v>2</v>
      </c>
      <c r="AI9">
        <v>12128450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ROW(Source!A34)</f>
        <v>34</v>
      </c>
      <c r="B10">
        <v>12128516</v>
      </c>
      <c r="C10">
        <v>12128515</v>
      </c>
      <c r="D10">
        <v>1448519</v>
      </c>
      <c r="E10">
        <v>1448517</v>
      </c>
      <c r="F10">
        <v>1</v>
      </c>
      <c r="G10">
        <v>1448517</v>
      </c>
      <c r="H10">
        <v>1</v>
      </c>
      <c r="I10" t="s">
        <v>13</v>
      </c>
      <c r="K10" t="s">
        <v>143</v>
      </c>
      <c r="L10">
        <v>1344</v>
      </c>
      <c r="N10">
        <v>1008</v>
      </c>
      <c r="O10" t="s">
        <v>144</v>
      </c>
      <c r="P10" t="s">
        <v>144</v>
      </c>
      <c r="Q10">
        <v>1</v>
      </c>
      <c r="X10">
        <v>-2.92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G10">
        <v>-2.92</v>
      </c>
      <c r="AH10">
        <v>2</v>
      </c>
      <c r="AI10">
        <v>12128516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ROW(Source!A34)</f>
        <v>34</v>
      </c>
      <c r="B11">
        <v>12128517</v>
      </c>
      <c r="C11">
        <v>12128515</v>
      </c>
      <c r="D11">
        <v>1451300</v>
      </c>
      <c r="E11">
        <v>1448517</v>
      </c>
      <c r="F11">
        <v>1</v>
      </c>
      <c r="G11">
        <v>1448517</v>
      </c>
      <c r="H11">
        <v>3</v>
      </c>
      <c r="I11" t="s">
        <v>145</v>
      </c>
      <c r="K11" t="s">
        <v>146</v>
      </c>
      <c r="L11">
        <v>1339</v>
      </c>
      <c r="N11">
        <v>1007</v>
      </c>
      <c r="O11" t="s">
        <v>147</v>
      </c>
      <c r="P11" t="s">
        <v>147</v>
      </c>
      <c r="Q11">
        <v>1</v>
      </c>
      <c r="X11">
        <v>0.05</v>
      </c>
      <c r="Y11">
        <v>0.3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0.05</v>
      </c>
      <c r="AH11">
        <v>2</v>
      </c>
      <c r="AI11">
        <v>12128517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ROW(Source!A34)</f>
        <v>34</v>
      </c>
      <c r="B12">
        <v>12128518</v>
      </c>
      <c r="C12">
        <v>12128515</v>
      </c>
      <c r="D12">
        <v>1451633</v>
      </c>
      <c r="E12">
        <v>1448517</v>
      </c>
      <c r="F12">
        <v>1</v>
      </c>
      <c r="G12">
        <v>1448517</v>
      </c>
      <c r="H12">
        <v>3</v>
      </c>
      <c r="I12" t="s">
        <v>148</v>
      </c>
      <c r="K12" t="s">
        <v>149</v>
      </c>
      <c r="L12">
        <v>1348</v>
      </c>
      <c r="N12">
        <v>1009</v>
      </c>
      <c r="O12" t="s">
        <v>150</v>
      </c>
      <c r="P12" t="s">
        <v>150</v>
      </c>
      <c r="Q12">
        <v>1000</v>
      </c>
      <c r="X12">
        <v>0.018</v>
      </c>
      <c r="Y12">
        <v>33.6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0.018</v>
      </c>
      <c r="AH12">
        <v>2</v>
      </c>
      <c r="AI12">
        <v>12128518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ROW(Source!A34)</f>
        <v>34</v>
      </c>
      <c r="B13">
        <v>12128519</v>
      </c>
      <c r="C13">
        <v>12128515</v>
      </c>
      <c r="D13">
        <v>1452478</v>
      </c>
      <c r="E13">
        <v>1448517</v>
      </c>
      <c r="F13">
        <v>1</v>
      </c>
      <c r="G13">
        <v>1448517</v>
      </c>
      <c r="H13">
        <v>3</v>
      </c>
      <c r="I13" t="s">
        <v>151</v>
      </c>
      <c r="K13" t="s">
        <v>152</v>
      </c>
      <c r="L13">
        <v>1339</v>
      </c>
      <c r="N13">
        <v>1007</v>
      </c>
      <c r="O13" t="s">
        <v>147</v>
      </c>
      <c r="P13" t="s">
        <v>147</v>
      </c>
      <c r="Q13">
        <v>1</v>
      </c>
      <c r="X13">
        <v>0.1</v>
      </c>
      <c r="Y13">
        <v>4.77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0.1</v>
      </c>
      <c r="AH13">
        <v>2</v>
      </c>
      <c r="AI13">
        <v>12128519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ROW(Source!A34)</f>
        <v>34</v>
      </c>
      <c r="B14">
        <v>12128520</v>
      </c>
      <c r="C14">
        <v>12128515</v>
      </c>
      <c r="D14">
        <v>1453349</v>
      </c>
      <c r="E14">
        <v>1448517</v>
      </c>
      <c r="F14">
        <v>1</v>
      </c>
      <c r="G14">
        <v>1448517</v>
      </c>
      <c r="H14">
        <v>3</v>
      </c>
      <c r="I14" t="s">
        <v>153</v>
      </c>
      <c r="K14" t="s">
        <v>154</v>
      </c>
      <c r="L14">
        <v>1348</v>
      </c>
      <c r="N14">
        <v>1009</v>
      </c>
      <c r="O14" t="s">
        <v>150</v>
      </c>
      <c r="P14" t="s">
        <v>150</v>
      </c>
      <c r="Q14">
        <v>1000</v>
      </c>
      <c r="X14">
        <v>0.028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0.028</v>
      </c>
      <c r="AH14">
        <v>2</v>
      </c>
      <c r="AI14">
        <v>12128520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ROW(Source!A35)</f>
        <v>35</v>
      </c>
      <c r="B15">
        <v>12128522</v>
      </c>
      <c r="C15">
        <v>12128521</v>
      </c>
      <c r="D15">
        <v>1448519</v>
      </c>
      <c r="E15">
        <v>1448517</v>
      </c>
      <c r="F15">
        <v>1</v>
      </c>
      <c r="G15">
        <v>1448517</v>
      </c>
      <c r="H15">
        <v>1</v>
      </c>
      <c r="I15" t="s">
        <v>13</v>
      </c>
      <c r="K15" t="s">
        <v>143</v>
      </c>
      <c r="L15">
        <v>1344</v>
      </c>
      <c r="N15">
        <v>1008</v>
      </c>
      <c r="O15" t="s">
        <v>144</v>
      </c>
      <c r="P15" t="s">
        <v>144</v>
      </c>
      <c r="Q15">
        <v>1</v>
      </c>
      <c r="X15">
        <v>-4.88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G15">
        <v>-4.88</v>
      </c>
      <c r="AH15">
        <v>2</v>
      </c>
      <c r="AI15">
        <v>12128522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ROW(Source!A35)</f>
        <v>35</v>
      </c>
      <c r="B16">
        <v>12128523</v>
      </c>
      <c r="C16">
        <v>12128521</v>
      </c>
      <c r="D16">
        <v>1451300</v>
      </c>
      <c r="E16">
        <v>1448517</v>
      </c>
      <c r="F16">
        <v>1</v>
      </c>
      <c r="G16">
        <v>1448517</v>
      </c>
      <c r="H16">
        <v>3</v>
      </c>
      <c r="I16" t="s">
        <v>145</v>
      </c>
      <c r="K16" t="s">
        <v>146</v>
      </c>
      <c r="L16">
        <v>1339</v>
      </c>
      <c r="N16">
        <v>1007</v>
      </c>
      <c r="O16" t="s">
        <v>147</v>
      </c>
      <c r="P16" t="s">
        <v>147</v>
      </c>
      <c r="Q16">
        <v>1</v>
      </c>
      <c r="X16">
        <v>0.035</v>
      </c>
      <c r="Y16">
        <v>0.3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0.035</v>
      </c>
      <c r="AH16">
        <v>2</v>
      </c>
      <c r="AI16">
        <v>12128523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ROW(Source!A35)</f>
        <v>35</v>
      </c>
      <c r="B17">
        <v>12128524</v>
      </c>
      <c r="C17">
        <v>12128521</v>
      </c>
      <c r="D17">
        <v>1451633</v>
      </c>
      <c r="E17">
        <v>1448517</v>
      </c>
      <c r="F17">
        <v>1</v>
      </c>
      <c r="G17">
        <v>1448517</v>
      </c>
      <c r="H17">
        <v>3</v>
      </c>
      <c r="I17" t="s">
        <v>148</v>
      </c>
      <c r="K17" t="s">
        <v>149</v>
      </c>
      <c r="L17">
        <v>1348</v>
      </c>
      <c r="N17">
        <v>1009</v>
      </c>
      <c r="O17" t="s">
        <v>150</v>
      </c>
      <c r="P17" t="s">
        <v>150</v>
      </c>
      <c r="Q17">
        <v>1000</v>
      </c>
      <c r="X17">
        <v>0.01</v>
      </c>
      <c r="Y17">
        <v>33.6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0.01</v>
      </c>
      <c r="AH17">
        <v>2</v>
      </c>
      <c r="AI17">
        <v>12128524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ROW(Source!A35)</f>
        <v>35</v>
      </c>
      <c r="B18">
        <v>12128525</v>
      </c>
      <c r="C18">
        <v>12128521</v>
      </c>
      <c r="D18">
        <v>1472943</v>
      </c>
      <c r="E18">
        <v>1448517</v>
      </c>
      <c r="F18">
        <v>1</v>
      </c>
      <c r="G18">
        <v>1448517</v>
      </c>
      <c r="H18">
        <v>3</v>
      </c>
      <c r="I18" t="s">
        <v>159</v>
      </c>
      <c r="K18" t="s">
        <v>160</v>
      </c>
      <c r="L18">
        <v>1327</v>
      </c>
      <c r="N18">
        <v>1005</v>
      </c>
      <c r="O18" t="s">
        <v>16</v>
      </c>
      <c r="P18" t="s">
        <v>16</v>
      </c>
      <c r="Q18">
        <v>1</v>
      </c>
      <c r="X18">
        <v>0.015</v>
      </c>
      <c r="Y18">
        <v>0.59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0.015</v>
      </c>
      <c r="AH18">
        <v>2</v>
      </c>
      <c r="AI18">
        <v>12128525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ROW(Source!A37)</f>
        <v>37</v>
      </c>
      <c r="B19">
        <v>12128530</v>
      </c>
      <c r="C19">
        <v>12128529</v>
      </c>
      <c r="D19">
        <v>1448519</v>
      </c>
      <c r="E19">
        <v>1448517</v>
      </c>
      <c r="F19">
        <v>1</v>
      </c>
      <c r="G19">
        <v>1448517</v>
      </c>
      <c r="H19">
        <v>1</v>
      </c>
      <c r="I19" t="s">
        <v>13</v>
      </c>
      <c r="K19" t="s">
        <v>143</v>
      </c>
      <c r="L19">
        <v>1344</v>
      </c>
      <c r="N19">
        <v>1008</v>
      </c>
      <c r="O19" t="s">
        <v>144</v>
      </c>
      <c r="P19" t="s">
        <v>144</v>
      </c>
      <c r="Q19">
        <v>1</v>
      </c>
      <c r="X19">
        <v>-11.45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2</v>
      </c>
      <c r="AG19">
        <v>-11.45</v>
      </c>
      <c r="AH19">
        <v>2</v>
      </c>
      <c r="AI19">
        <v>12128530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ROW(Source!A37)</f>
        <v>37</v>
      </c>
      <c r="B20">
        <v>12128531</v>
      </c>
      <c r="C20">
        <v>12128529</v>
      </c>
      <c r="D20">
        <v>1463810</v>
      </c>
      <c r="E20">
        <v>1448517</v>
      </c>
      <c r="F20">
        <v>1</v>
      </c>
      <c r="G20">
        <v>1448517</v>
      </c>
      <c r="H20">
        <v>3</v>
      </c>
      <c r="I20" t="s">
        <v>161</v>
      </c>
      <c r="K20" t="s">
        <v>162</v>
      </c>
      <c r="L20">
        <v>1346</v>
      </c>
      <c r="N20">
        <v>1009</v>
      </c>
      <c r="O20" t="s">
        <v>163</v>
      </c>
      <c r="P20" t="s">
        <v>163</v>
      </c>
      <c r="Q20">
        <v>1</v>
      </c>
      <c r="X20">
        <v>0.74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0.74</v>
      </c>
      <c r="AH20">
        <v>2</v>
      </c>
      <c r="AI20">
        <v>12128531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ROW(Source!A37)</f>
        <v>37</v>
      </c>
      <c r="B21">
        <v>12128532</v>
      </c>
      <c r="C21">
        <v>12128529</v>
      </c>
      <c r="D21">
        <v>1451263</v>
      </c>
      <c r="E21">
        <v>1448517</v>
      </c>
      <c r="F21">
        <v>1</v>
      </c>
      <c r="G21">
        <v>1448517</v>
      </c>
      <c r="H21">
        <v>3</v>
      </c>
      <c r="I21" t="s">
        <v>164</v>
      </c>
      <c r="K21" t="s">
        <v>165</v>
      </c>
      <c r="L21">
        <v>1346</v>
      </c>
      <c r="N21">
        <v>1009</v>
      </c>
      <c r="O21" t="s">
        <v>163</v>
      </c>
      <c r="P21" t="s">
        <v>163</v>
      </c>
      <c r="Q21">
        <v>1</v>
      </c>
      <c r="X21">
        <v>0.081</v>
      </c>
      <c r="Y21">
        <v>455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0.081</v>
      </c>
      <c r="AH21">
        <v>2</v>
      </c>
      <c r="AI21">
        <v>12128532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ROW(Source!A37)</f>
        <v>37</v>
      </c>
      <c r="B22">
        <v>12128533</v>
      </c>
      <c r="C22">
        <v>12128529</v>
      </c>
      <c r="D22">
        <v>1451694</v>
      </c>
      <c r="E22">
        <v>1448517</v>
      </c>
      <c r="F22">
        <v>1</v>
      </c>
      <c r="G22">
        <v>1448517</v>
      </c>
      <c r="H22">
        <v>3</v>
      </c>
      <c r="I22" t="s">
        <v>166</v>
      </c>
      <c r="K22" t="s">
        <v>167</v>
      </c>
      <c r="L22">
        <v>1346</v>
      </c>
      <c r="N22">
        <v>1009</v>
      </c>
      <c r="O22" t="s">
        <v>163</v>
      </c>
      <c r="P22" t="s">
        <v>163</v>
      </c>
      <c r="Q22">
        <v>1</v>
      </c>
      <c r="X22">
        <v>0.11</v>
      </c>
      <c r="Y22">
        <v>74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0.11</v>
      </c>
      <c r="AH22">
        <v>2</v>
      </c>
      <c r="AI22">
        <v>12128533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ROW(Source!A37)</f>
        <v>37</v>
      </c>
      <c r="B23">
        <v>12128534</v>
      </c>
      <c r="C23">
        <v>12128529</v>
      </c>
      <c r="D23">
        <v>1451996</v>
      </c>
      <c r="E23">
        <v>1448517</v>
      </c>
      <c r="F23">
        <v>1</v>
      </c>
      <c r="G23">
        <v>1448517</v>
      </c>
      <c r="H23">
        <v>3</v>
      </c>
      <c r="I23" t="s">
        <v>168</v>
      </c>
      <c r="K23" t="s">
        <v>169</v>
      </c>
      <c r="L23">
        <v>1346</v>
      </c>
      <c r="N23">
        <v>1009</v>
      </c>
      <c r="O23" t="s">
        <v>163</v>
      </c>
      <c r="P23" t="s">
        <v>163</v>
      </c>
      <c r="Q23">
        <v>1</v>
      </c>
      <c r="X23">
        <v>3.5</v>
      </c>
      <c r="Y23">
        <v>432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3.5</v>
      </c>
      <c r="AH23">
        <v>2</v>
      </c>
      <c r="AI23">
        <v>12128534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ROW(Source!A37)</f>
        <v>37</v>
      </c>
      <c r="B24">
        <v>12128535</v>
      </c>
      <c r="C24">
        <v>12128529</v>
      </c>
      <c r="D24">
        <v>1452211</v>
      </c>
      <c r="E24">
        <v>1448517</v>
      </c>
      <c r="F24">
        <v>1</v>
      </c>
      <c r="G24">
        <v>1448517</v>
      </c>
      <c r="H24">
        <v>3</v>
      </c>
      <c r="I24" t="s">
        <v>170</v>
      </c>
      <c r="K24" t="s">
        <v>171</v>
      </c>
      <c r="L24">
        <v>1346</v>
      </c>
      <c r="N24">
        <v>1009</v>
      </c>
      <c r="O24" t="s">
        <v>163</v>
      </c>
      <c r="P24" t="s">
        <v>163</v>
      </c>
      <c r="Q24">
        <v>1</v>
      </c>
      <c r="X24">
        <v>0.017</v>
      </c>
      <c r="Y24">
        <v>740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0.017</v>
      </c>
      <c r="AH24">
        <v>2</v>
      </c>
      <c r="AI24">
        <v>12128535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ROW(Source!A37)</f>
        <v>37</v>
      </c>
      <c r="B25">
        <v>12128536</v>
      </c>
      <c r="C25">
        <v>12128529</v>
      </c>
      <c r="D25">
        <v>1452280</v>
      </c>
      <c r="E25">
        <v>1448517</v>
      </c>
      <c r="F25">
        <v>1</v>
      </c>
      <c r="G25">
        <v>1448517</v>
      </c>
      <c r="H25">
        <v>3</v>
      </c>
      <c r="I25" t="s">
        <v>172</v>
      </c>
      <c r="K25" t="s">
        <v>173</v>
      </c>
      <c r="L25">
        <v>1346</v>
      </c>
      <c r="N25">
        <v>1009</v>
      </c>
      <c r="O25" t="s">
        <v>163</v>
      </c>
      <c r="P25" t="s">
        <v>163</v>
      </c>
      <c r="Q25">
        <v>1</v>
      </c>
      <c r="X25">
        <v>4.11</v>
      </c>
      <c r="Y25">
        <v>17.9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4.11</v>
      </c>
      <c r="AH25">
        <v>2</v>
      </c>
      <c r="AI25">
        <v>12128536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ROW(Source!A37)</f>
        <v>37</v>
      </c>
      <c r="B26">
        <v>12128537</v>
      </c>
      <c r="C26">
        <v>12128529</v>
      </c>
      <c r="D26">
        <v>1452305</v>
      </c>
      <c r="E26">
        <v>1448517</v>
      </c>
      <c r="F26">
        <v>1</v>
      </c>
      <c r="G26">
        <v>1448517</v>
      </c>
      <c r="H26">
        <v>3</v>
      </c>
      <c r="I26" t="s">
        <v>174</v>
      </c>
      <c r="K26" t="s">
        <v>175</v>
      </c>
      <c r="L26">
        <v>1346</v>
      </c>
      <c r="N26">
        <v>1009</v>
      </c>
      <c r="O26" t="s">
        <v>163</v>
      </c>
      <c r="P26" t="s">
        <v>163</v>
      </c>
      <c r="Q26">
        <v>1</v>
      </c>
      <c r="X26">
        <v>0.042</v>
      </c>
      <c r="Y26">
        <v>435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0.042</v>
      </c>
      <c r="AH26">
        <v>2</v>
      </c>
      <c r="AI26">
        <v>12128537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ROW(Source!A37)</f>
        <v>37</v>
      </c>
      <c r="B27">
        <v>12128538</v>
      </c>
      <c r="C27">
        <v>12128529</v>
      </c>
      <c r="D27">
        <v>1452387</v>
      </c>
      <c r="E27">
        <v>1448517</v>
      </c>
      <c r="F27">
        <v>1</v>
      </c>
      <c r="G27">
        <v>1448517</v>
      </c>
      <c r="H27">
        <v>3</v>
      </c>
      <c r="I27" t="s">
        <v>176</v>
      </c>
      <c r="K27" t="s">
        <v>177</v>
      </c>
      <c r="L27">
        <v>1346</v>
      </c>
      <c r="N27">
        <v>1009</v>
      </c>
      <c r="O27" t="s">
        <v>163</v>
      </c>
      <c r="P27" t="s">
        <v>163</v>
      </c>
      <c r="Q27">
        <v>1</v>
      </c>
      <c r="X27">
        <v>2.89</v>
      </c>
      <c r="Y27">
        <v>1510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2.89</v>
      </c>
      <c r="AH27">
        <v>2</v>
      </c>
      <c r="AI27">
        <v>12128538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ROW(Source!A37)</f>
        <v>37</v>
      </c>
      <c r="B28">
        <v>12128539</v>
      </c>
      <c r="C28">
        <v>12128529</v>
      </c>
      <c r="D28">
        <v>1452417</v>
      </c>
      <c r="E28">
        <v>1448517</v>
      </c>
      <c r="F28">
        <v>1</v>
      </c>
      <c r="G28">
        <v>1448517</v>
      </c>
      <c r="H28">
        <v>3</v>
      </c>
      <c r="I28" t="s">
        <v>178</v>
      </c>
      <c r="K28" t="s">
        <v>179</v>
      </c>
      <c r="L28">
        <v>1346</v>
      </c>
      <c r="N28">
        <v>1009</v>
      </c>
      <c r="O28" t="s">
        <v>163</v>
      </c>
      <c r="P28" t="s">
        <v>163</v>
      </c>
      <c r="Q28">
        <v>1</v>
      </c>
      <c r="X28">
        <v>0.088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0.088</v>
      </c>
      <c r="AH28">
        <v>2</v>
      </c>
      <c r="AI28">
        <v>12128539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ROW(Source!A37)</f>
        <v>37</v>
      </c>
      <c r="B29">
        <v>12128540</v>
      </c>
      <c r="C29">
        <v>12128529</v>
      </c>
      <c r="D29">
        <v>1452904</v>
      </c>
      <c r="E29">
        <v>1448517</v>
      </c>
      <c r="F29">
        <v>1</v>
      </c>
      <c r="G29">
        <v>1448517</v>
      </c>
      <c r="H29">
        <v>3</v>
      </c>
      <c r="I29" t="s">
        <v>180</v>
      </c>
      <c r="K29" t="s">
        <v>181</v>
      </c>
      <c r="L29">
        <v>1346</v>
      </c>
      <c r="N29">
        <v>1009</v>
      </c>
      <c r="O29" t="s">
        <v>163</v>
      </c>
      <c r="P29" t="s">
        <v>163</v>
      </c>
      <c r="Q29">
        <v>1</v>
      </c>
      <c r="X29">
        <v>0.06</v>
      </c>
      <c r="Y29">
        <v>295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0.06</v>
      </c>
      <c r="AH29">
        <v>2</v>
      </c>
      <c r="AI29">
        <v>12128540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ROW(Source!A37)</f>
        <v>37</v>
      </c>
      <c r="B30">
        <v>12128541</v>
      </c>
      <c r="C30">
        <v>12128529</v>
      </c>
      <c r="D30">
        <v>1452954</v>
      </c>
      <c r="E30">
        <v>1448517</v>
      </c>
      <c r="F30">
        <v>1</v>
      </c>
      <c r="G30">
        <v>1448517</v>
      </c>
      <c r="H30">
        <v>3</v>
      </c>
      <c r="I30" t="s">
        <v>182</v>
      </c>
      <c r="K30" t="s">
        <v>183</v>
      </c>
      <c r="L30">
        <v>1346</v>
      </c>
      <c r="N30">
        <v>1009</v>
      </c>
      <c r="O30" t="s">
        <v>163</v>
      </c>
      <c r="P30" t="s">
        <v>163</v>
      </c>
      <c r="Q30">
        <v>1</v>
      </c>
      <c r="X30">
        <v>0.18</v>
      </c>
      <c r="Y30">
        <v>410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0.18</v>
      </c>
      <c r="AH30">
        <v>2</v>
      </c>
      <c r="AI30">
        <v>12128541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ROW(Source!A37)</f>
        <v>37</v>
      </c>
      <c r="B31">
        <v>12128542</v>
      </c>
      <c r="C31">
        <v>12128529</v>
      </c>
      <c r="D31">
        <v>1491621</v>
      </c>
      <c r="E31">
        <v>1448517</v>
      </c>
      <c r="F31">
        <v>1</v>
      </c>
      <c r="G31">
        <v>1448517</v>
      </c>
      <c r="H31">
        <v>3</v>
      </c>
      <c r="I31" t="s">
        <v>184</v>
      </c>
      <c r="K31" t="s">
        <v>185</v>
      </c>
      <c r="L31">
        <v>1327</v>
      </c>
      <c r="N31">
        <v>1005</v>
      </c>
      <c r="O31" t="s">
        <v>16</v>
      </c>
      <c r="P31" t="s">
        <v>16</v>
      </c>
      <c r="Q31">
        <v>1</v>
      </c>
      <c r="X31">
        <v>0.1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0.1</v>
      </c>
      <c r="AH31">
        <v>2</v>
      </c>
      <c r="AI31">
        <v>12128542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ROW(Source!A38)</f>
        <v>38</v>
      </c>
      <c r="B32">
        <v>12128544</v>
      </c>
      <c r="C32">
        <v>12128543</v>
      </c>
      <c r="D32">
        <v>1448519</v>
      </c>
      <c r="E32">
        <v>1448517</v>
      </c>
      <c r="F32">
        <v>1</v>
      </c>
      <c r="G32">
        <v>1448517</v>
      </c>
      <c r="H32">
        <v>1</v>
      </c>
      <c r="I32" t="s">
        <v>13</v>
      </c>
      <c r="K32" t="s">
        <v>143</v>
      </c>
      <c r="L32">
        <v>1344</v>
      </c>
      <c r="N32">
        <v>1008</v>
      </c>
      <c r="O32" t="s">
        <v>144</v>
      </c>
      <c r="P32" t="s">
        <v>144</v>
      </c>
      <c r="Q32">
        <v>1</v>
      </c>
      <c r="X32">
        <v>-11.76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G32">
        <v>-11.76</v>
      </c>
      <c r="AH32">
        <v>2</v>
      </c>
      <c r="AI32">
        <v>12128544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ROW(Source!A38)</f>
        <v>38</v>
      </c>
      <c r="B33">
        <v>12128545</v>
      </c>
      <c r="C33">
        <v>12128543</v>
      </c>
      <c r="D33">
        <v>1463810</v>
      </c>
      <c r="E33">
        <v>1448517</v>
      </c>
      <c r="F33">
        <v>1</v>
      </c>
      <c r="G33">
        <v>1448517</v>
      </c>
      <c r="H33">
        <v>3</v>
      </c>
      <c r="I33" t="s">
        <v>161</v>
      </c>
      <c r="K33" t="s">
        <v>162</v>
      </c>
      <c r="L33">
        <v>1346</v>
      </c>
      <c r="N33">
        <v>1009</v>
      </c>
      <c r="O33" t="s">
        <v>163</v>
      </c>
      <c r="P33" t="s">
        <v>163</v>
      </c>
      <c r="Q33">
        <v>1</v>
      </c>
      <c r="X33">
        <v>0.6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0.6</v>
      </c>
      <c r="AH33">
        <v>2</v>
      </c>
      <c r="AI33">
        <v>12128545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ROW(Source!A38)</f>
        <v>38</v>
      </c>
      <c r="B34">
        <v>12128546</v>
      </c>
      <c r="C34">
        <v>12128543</v>
      </c>
      <c r="D34">
        <v>1451263</v>
      </c>
      <c r="E34">
        <v>1448517</v>
      </c>
      <c r="F34">
        <v>1</v>
      </c>
      <c r="G34">
        <v>1448517</v>
      </c>
      <c r="H34">
        <v>3</v>
      </c>
      <c r="I34" t="s">
        <v>164</v>
      </c>
      <c r="K34" t="s">
        <v>165</v>
      </c>
      <c r="L34">
        <v>1346</v>
      </c>
      <c r="N34">
        <v>1009</v>
      </c>
      <c r="O34" t="s">
        <v>163</v>
      </c>
      <c r="P34" t="s">
        <v>163</v>
      </c>
      <c r="Q34">
        <v>1</v>
      </c>
      <c r="X34">
        <v>0.108</v>
      </c>
      <c r="Y34">
        <v>455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0.108</v>
      </c>
      <c r="AH34">
        <v>2</v>
      </c>
      <c r="AI34">
        <v>12128546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ROW(Source!A38)</f>
        <v>38</v>
      </c>
      <c r="B35">
        <v>12128547</v>
      </c>
      <c r="C35">
        <v>12128543</v>
      </c>
      <c r="D35">
        <v>1451694</v>
      </c>
      <c r="E35">
        <v>1448517</v>
      </c>
      <c r="F35">
        <v>1</v>
      </c>
      <c r="G35">
        <v>1448517</v>
      </c>
      <c r="H35">
        <v>3</v>
      </c>
      <c r="I35" t="s">
        <v>166</v>
      </c>
      <c r="K35" t="s">
        <v>167</v>
      </c>
      <c r="L35">
        <v>1346</v>
      </c>
      <c r="N35">
        <v>1009</v>
      </c>
      <c r="O35" t="s">
        <v>163</v>
      </c>
      <c r="P35" t="s">
        <v>163</v>
      </c>
      <c r="Q35">
        <v>1</v>
      </c>
      <c r="X35">
        <v>0.16</v>
      </c>
      <c r="Y35">
        <v>74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0.16</v>
      </c>
      <c r="AH35">
        <v>2</v>
      </c>
      <c r="AI35">
        <v>12128547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ROW(Source!A38)</f>
        <v>38</v>
      </c>
      <c r="B36">
        <v>12128548</v>
      </c>
      <c r="C36">
        <v>12128543</v>
      </c>
      <c r="D36">
        <v>1451996</v>
      </c>
      <c r="E36">
        <v>1448517</v>
      </c>
      <c r="F36">
        <v>1</v>
      </c>
      <c r="G36">
        <v>1448517</v>
      </c>
      <c r="H36">
        <v>3</v>
      </c>
      <c r="I36" t="s">
        <v>168</v>
      </c>
      <c r="K36" t="s">
        <v>169</v>
      </c>
      <c r="L36">
        <v>1346</v>
      </c>
      <c r="N36">
        <v>1009</v>
      </c>
      <c r="O36" t="s">
        <v>163</v>
      </c>
      <c r="P36" t="s">
        <v>163</v>
      </c>
      <c r="Q36">
        <v>1</v>
      </c>
      <c r="X36">
        <v>3.5</v>
      </c>
      <c r="Y36">
        <v>432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3.5</v>
      </c>
      <c r="AH36">
        <v>2</v>
      </c>
      <c r="AI36">
        <v>12128548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ROW(Source!A38)</f>
        <v>38</v>
      </c>
      <c r="B37">
        <v>12128549</v>
      </c>
      <c r="C37">
        <v>12128543</v>
      </c>
      <c r="D37">
        <v>1452211</v>
      </c>
      <c r="E37">
        <v>1448517</v>
      </c>
      <c r="F37">
        <v>1</v>
      </c>
      <c r="G37">
        <v>1448517</v>
      </c>
      <c r="H37">
        <v>3</v>
      </c>
      <c r="I37" t="s">
        <v>170</v>
      </c>
      <c r="K37" t="s">
        <v>171</v>
      </c>
      <c r="L37">
        <v>1346</v>
      </c>
      <c r="N37">
        <v>1009</v>
      </c>
      <c r="O37" t="s">
        <v>163</v>
      </c>
      <c r="P37" t="s">
        <v>163</v>
      </c>
      <c r="Q37">
        <v>1</v>
      </c>
      <c r="X37">
        <v>0.014</v>
      </c>
      <c r="Y37">
        <v>740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0.014</v>
      </c>
      <c r="AH37">
        <v>2</v>
      </c>
      <c r="AI37">
        <v>12128549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ROW(Source!A38)</f>
        <v>38</v>
      </c>
      <c r="B38">
        <v>12128550</v>
      </c>
      <c r="C38">
        <v>12128543</v>
      </c>
      <c r="D38">
        <v>1452280</v>
      </c>
      <c r="E38">
        <v>1448517</v>
      </c>
      <c r="F38">
        <v>1</v>
      </c>
      <c r="G38">
        <v>1448517</v>
      </c>
      <c r="H38">
        <v>3</v>
      </c>
      <c r="I38" t="s">
        <v>172</v>
      </c>
      <c r="K38" t="s">
        <v>173</v>
      </c>
      <c r="L38">
        <v>1346</v>
      </c>
      <c r="N38">
        <v>1009</v>
      </c>
      <c r="O38" t="s">
        <v>163</v>
      </c>
      <c r="P38" t="s">
        <v>163</v>
      </c>
      <c r="Q38">
        <v>1</v>
      </c>
      <c r="X38">
        <v>2.7</v>
      </c>
      <c r="Y38">
        <v>17.9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2.7</v>
      </c>
      <c r="AH38">
        <v>2</v>
      </c>
      <c r="AI38">
        <v>12128550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ROW(Source!A38)</f>
        <v>38</v>
      </c>
      <c r="B39">
        <v>12128551</v>
      </c>
      <c r="C39">
        <v>12128543</v>
      </c>
      <c r="D39">
        <v>1452305</v>
      </c>
      <c r="E39">
        <v>1448517</v>
      </c>
      <c r="F39">
        <v>1</v>
      </c>
      <c r="G39">
        <v>1448517</v>
      </c>
      <c r="H39">
        <v>3</v>
      </c>
      <c r="I39" t="s">
        <v>174</v>
      </c>
      <c r="K39" t="s">
        <v>175</v>
      </c>
      <c r="L39">
        <v>1346</v>
      </c>
      <c r="N39">
        <v>1009</v>
      </c>
      <c r="O39" t="s">
        <v>163</v>
      </c>
      <c r="P39" t="s">
        <v>163</v>
      </c>
      <c r="Q39">
        <v>1</v>
      </c>
      <c r="X39">
        <v>0.031</v>
      </c>
      <c r="Y39">
        <v>435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0.031</v>
      </c>
      <c r="AH39">
        <v>2</v>
      </c>
      <c r="AI39">
        <v>12128551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ROW(Source!A38)</f>
        <v>38</v>
      </c>
      <c r="B40">
        <v>12128552</v>
      </c>
      <c r="C40">
        <v>12128543</v>
      </c>
      <c r="D40">
        <v>1452387</v>
      </c>
      <c r="E40">
        <v>1448517</v>
      </c>
      <c r="F40">
        <v>1</v>
      </c>
      <c r="G40">
        <v>1448517</v>
      </c>
      <c r="H40">
        <v>3</v>
      </c>
      <c r="I40" t="s">
        <v>176</v>
      </c>
      <c r="K40" t="s">
        <v>177</v>
      </c>
      <c r="L40">
        <v>1346</v>
      </c>
      <c r="N40">
        <v>1009</v>
      </c>
      <c r="O40" t="s">
        <v>163</v>
      </c>
      <c r="P40" t="s">
        <v>163</v>
      </c>
      <c r="Q40">
        <v>1</v>
      </c>
      <c r="X40">
        <v>2.43</v>
      </c>
      <c r="Y40">
        <v>1510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2.43</v>
      </c>
      <c r="AH40">
        <v>2</v>
      </c>
      <c r="AI40">
        <v>12128552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ROW(Source!A38)</f>
        <v>38</v>
      </c>
      <c r="B41">
        <v>12128553</v>
      </c>
      <c r="C41">
        <v>12128543</v>
      </c>
      <c r="D41">
        <v>1452417</v>
      </c>
      <c r="E41">
        <v>1448517</v>
      </c>
      <c r="F41">
        <v>1</v>
      </c>
      <c r="G41">
        <v>1448517</v>
      </c>
      <c r="H41">
        <v>3</v>
      </c>
      <c r="I41" t="s">
        <v>178</v>
      </c>
      <c r="K41" t="s">
        <v>179</v>
      </c>
      <c r="L41">
        <v>1346</v>
      </c>
      <c r="N41">
        <v>1009</v>
      </c>
      <c r="O41" t="s">
        <v>163</v>
      </c>
      <c r="P41" t="s">
        <v>163</v>
      </c>
      <c r="Q41">
        <v>1</v>
      </c>
      <c r="X41">
        <v>0.112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0.112</v>
      </c>
      <c r="AH41">
        <v>2</v>
      </c>
      <c r="AI41">
        <v>12128553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ROW(Source!A38)</f>
        <v>38</v>
      </c>
      <c r="B42">
        <v>12128554</v>
      </c>
      <c r="C42">
        <v>12128543</v>
      </c>
      <c r="D42">
        <v>1452904</v>
      </c>
      <c r="E42">
        <v>1448517</v>
      </c>
      <c r="F42">
        <v>1</v>
      </c>
      <c r="G42">
        <v>1448517</v>
      </c>
      <c r="H42">
        <v>3</v>
      </c>
      <c r="I42" t="s">
        <v>180</v>
      </c>
      <c r="K42" t="s">
        <v>181</v>
      </c>
      <c r="L42">
        <v>1346</v>
      </c>
      <c r="N42">
        <v>1009</v>
      </c>
      <c r="O42" t="s">
        <v>163</v>
      </c>
      <c r="P42" t="s">
        <v>163</v>
      </c>
      <c r="Q42">
        <v>1</v>
      </c>
      <c r="X42">
        <v>0.04</v>
      </c>
      <c r="Y42">
        <v>295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0.04</v>
      </c>
      <c r="AH42">
        <v>2</v>
      </c>
      <c r="AI42">
        <v>12128554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ROW(Source!A38)</f>
        <v>38</v>
      </c>
      <c r="B43">
        <v>12128555</v>
      </c>
      <c r="C43">
        <v>12128543</v>
      </c>
      <c r="D43">
        <v>1452954</v>
      </c>
      <c r="E43">
        <v>1448517</v>
      </c>
      <c r="F43">
        <v>1</v>
      </c>
      <c r="G43">
        <v>1448517</v>
      </c>
      <c r="H43">
        <v>3</v>
      </c>
      <c r="I43" t="s">
        <v>182</v>
      </c>
      <c r="K43" t="s">
        <v>183</v>
      </c>
      <c r="L43">
        <v>1346</v>
      </c>
      <c r="N43">
        <v>1009</v>
      </c>
      <c r="O43" t="s">
        <v>163</v>
      </c>
      <c r="P43" t="s">
        <v>163</v>
      </c>
      <c r="Q43">
        <v>1</v>
      </c>
      <c r="X43">
        <v>0.12</v>
      </c>
      <c r="Y43">
        <v>410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0.12</v>
      </c>
      <c r="AH43">
        <v>2</v>
      </c>
      <c r="AI43">
        <v>12128555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ROW(Source!A38)</f>
        <v>38</v>
      </c>
      <c r="B44">
        <v>12128556</v>
      </c>
      <c r="C44">
        <v>12128543</v>
      </c>
      <c r="D44">
        <v>1491621</v>
      </c>
      <c r="E44">
        <v>1448517</v>
      </c>
      <c r="F44">
        <v>1</v>
      </c>
      <c r="G44">
        <v>1448517</v>
      </c>
      <c r="H44">
        <v>3</v>
      </c>
      <c r="I44" t="s">
        <v>184</v>
      </c>
      <c r="K44" t="s">
        <v>185</v>
      </c>
      <c r="L44">
        <v>1327</v>
      </c>
      <c r="N44">
        <v>1005</v>
      </c>
      <c r="O44" t="s">
        <v>16</v>
      </c>
      <c r="P44" t="s">
        <v>16</v>
      </c>
      <c r="Q44">
        <v>1</v>
      </c>
      <c r="X44">
        <v>0.1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0.1</v>
      </c>
      <c r="AH44">
        <v>2</v>
      </c>
      <c r="AI44">
        <v>12128556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ROW(Source!A39)</f>
        <v>39</v>
      </c>
      <c r="B45">
        <v>12128568</v>
      </c>
      <c r="C45">
        <v>12128567</v>
      </c>
      <c r="D45">
        <v>1448519</v>
      </c>
      <c r="E45">
        <v>1448517</v>
      </c>
      <c r="F45">
        <v>1</v>
      </c>
      <c r="G45">
        <v>1448517</v>
      </c>
      <c r="H45">
        <v>1</v>
      </c>
      <c r="I45" t="s">
        <v>13</v>
      </c>
      <c r="K45" t="s">
        <v>143</v>
      </c>
      <c r="L45">
        <v>1344</v>
      </c>
      <c r="N45">
        <v>1008</v>
      </c>
      <c r="O45" t="s">
        <v>144</v>
      </c>
      <c r="P45" t="s">
        <v>144</v>
      </c>
      <c r="Q45">
        <v>1</v>
      </c>
      <c r="X45">
        <v>-8.47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2</v>
      </c>
      <c r="AG45">
        <v>-8.47</v>
      </c>
      <c r="AH45">
        <v>2</v>
      </c>
      <c r="AI45">
        <v>12128568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ROW(Source!A39)</f>
        <v>39</v>
      </c>
      <c r="B46">
        <v>12128569</v>
      </c>
      <c r="C46">
        <v>12128567</v>
      </c>
      <c r="D46">
        <v>1463810</v>
      </c>
      <c r="E46">
        <v>1448517</v>
      </c>
      <c r="F46">
        <v>1</v>
      </c>
      <c r="G46">
        <v>1448517</v>
      </c>
      <c r="H46">
        <v>3</v>
      </c>
      <c r="I46" t="s">
        <v>161</v>
      </c>
      <c r="K46" t="s">
        <v>162</v>
      </c>
      <c r="L46">
        <v>1346</v>
      </c>
      <c r="N46">
        <v>1009</v>
      </c>
      <c r="O46" t="s">
        <v>163</v>
      </c>
      <c r="P46" t="s">
        <v>163</v>
      </c>
      <c r="Q46">
        <v>1</v>
      </c>
      <c r="X46">
        <v>0.66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0.66</v>
      </c>
      <c r="AH46">
        <v>2</v>
      </c>
      <c r="AI46">
        <v>12128569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ROW(Source!A39)</f>
        <v>39</v>
      </c>
      <c r="B47">
        <v>12128570</v>
      </c>
      <c r="C47">
        <v>12128567</v>
      </c>
      <c r="D47">
        <v>1451263</v>
      </c>
      <c r="E47">
        <v>1448517</v>
      </c>
      <c r="F47">
        <v>1</v>
      </c>
      <c r="G47">
        <v>1448517</v>
      </c>
      <c r="H47">
        <v>3</v>
      </c>
      <c r="I47" t="s">
        <v>164</v>
      </c>
      <c r="K47" t="s">
        <v>165</v>
      </c>
      <c r="L47">
        <v>1346</v>
      </c>
      <c r="N47">
        <v>1009</v>
      </c>
      <c r="O47" t="s">
        <v>163</v>
      </c>
      <c r="P47" t="s">
        <v>163</v>
      </c>
      <c r="Q47">
        <v>1</v>
      </c>
      <c r="X47">
        <v>0.081</v>
      </c>
      <c r="Y47">
        <v>455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0.081</v>
      </c>
      <c r="AH47">
        <v>2</v>
      </c>
      <c r="AI47">
        <v>12128570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ROW(Source!A39)</f>
        <v>39</v>
      </c>
      <c r="B48">
        <v>12128571</v>
      </c>
      <c r="C48">
        <v>12128567</v>
      </c>
      <c r="D48">
        <v>1451694</v>
      </c>
      <c r="E48">
        <v>1448517</v>
      </c>
      <c r="F48">
        <v>1</v>
      </c>
      <c r="G48">
        <v>1448517</v>
      </c>
      <c r="H48">
        <v>3</v>
      </c>
      <c r="I48" t="s">
        <v>166</v>
      </c>
      <c r="K48" t="s">
        <v>167</v>
      </c>
      <c r="L48">
        <v>1346</v>
      </c>
      <c r="N48">
        <v>1009</v>
      </c>
      <c r="O48" t="s">
        <v>163</v>
      </c>
      <c r="P48" t="s">
        <v>163</v>
      </c>
      <c r="Q48">
        <v>1</v>
      </c>
      <c r="X48">
        <v>0.1</v>
      </c>
      <c r="Y48">
        <v>74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0.1</v>
      </c>
      <c r="AH48">
        <v>2</v>
      </c>
      <c r="AI48">
        <v>12128571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ROW(Source!A39)</f>
        <v>39</v>
      </c>
      <c r="B49">
        <v>12128572</v>
      </c>
      <c r="C49">
        <v>12128567</v>
      </c>
      <c r="D49">
        <v>1451996</v>
      </c>
      <c r="E49">
        <v>1448517</v>
      </c>
      <c r="F49">
        <v>1</v>
      </c>
      <c r="G49">
        <v>1448517</v>
      </c>
      <c r="H49">
        <v>3</v>
      </c>
      <c r="I49" t="s">
        <v>168</v>
      </c>
      <c r="K49" t="s">
        <v>169</v>
      </c>
      <c r="L49">
        <v>1346</v>
      </c>
      <c r="N49">
        <v>1009</v>
      </c>
      <c r="O49" t="s">
        <v>163</v>
      </c>
      <c r="P49" t="s">
        <v>163</v>
      </c>
      <c r="Q49">
        <v>1</v>
      </c>
      <c r="X49">
        <v>3.5</v>
      </c>
      <c r="Y49">
        <v>432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3.5</v>
      </c>
      <c r="AH49">
        <v>2</v>
      </c>
      <c r="AI49">
        <v>12128572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ROW(Source!A39)</f>
        <v>39</v>
      </c>
      <c r="B50">
        <v>12128573</v>
      </c>
      <c r="C50">
        <v>12128567</v>
      </c>
      <c r="D50">
        <v>1452211</v>
      </c>
      <c r="E50">
        <v>1448517</v>
      </c>
      <c r="F50">
        <v>1</v>
      </c>
      <c r="G50">
        <v>1448517</v>
      </c>
      <c r="H50">
        <v>3</v>
      </c>
      <c r="I50" t="s">
        <v>170</v>
      </c>
      <c r="K50" t="s">
        <v>171</v>
      </c>
      <c r="L50">
        <v>1346</v>
      </c>
      <c r="N50">
        <v>1009</v>
      </c>
      <c r="O50" t="s">
        <v>163</v>
      </c>
      <c r="P50" t="s">
        <v>163</v>
      </c>
      <c r="Q50">
        <v>1</v>
      </c>
      <c r="X50">
        <v>0.017</v>
      </c>
      <c r="Y50">
        <v>740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0.017</v>
      </c>
      <c r="AH50">
        <v>2</v>
      </c>
      <c r="AI50">
        <v>12128573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ROW(Source!A39)</f>
        <v>39</v>
      </c>
      <c r="B51">
        <v>12128574</v>
      </c>
      <c r="C51">
        <v>12128567</v>
      </c>
      <c r="D51">
        <v>1452280</v>
      </c>
      <c r="E51">
        <v>1448517</v>
      </c>
      <c r="F51">
        <v>1</v>
      </c>
      <c r="G51">
        <v>1448517</v>
      </c>
      <c r="H51">
        <v>3</v>
      </c>
      <c r="I51" t="s">
        <v>172</v>
      </c>
      <c r="K51" t="s">
        <v>173</v>
      </c>
      <c r="L51">
        <v>1346</v>
      </c>
      <c r="N51">
        <v>1009</v>
      </c>
      <c r="O51" t="s">
        <v>163</v>
      </c>
      <c r="P51" t="s">
        <v>163</v>
      </c>
      <c r="Q51">
        <v>1</v>
      </c>
      <c r="X51">
        <v>4.01</v>
      </c>
      <c r="Y51">
        <v>17.9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4.01</v>
      </c>
      <c r="AH51">
        <v>2</v>
      </c>
      <c r="AI51">
        <v>12128574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ROW(Source!A39)</f>
        <v>39</v>
      </c>
      <c r="B52">
        <v>12128575</v>
      </c>
      <c r="C52">
        <v>12128567</v>
      </c>
      <c r="D52">
        <v>1452305</v>
      </c>
      <c r="E52">
        <v>1448517</v>
      </c>
      <c r="F52">
        <v>1</v>
      </c>
      <c r="G52">
        <v>1448517</v>
      </c>
      <c r="H52">
        <v>3</v>
      </c>
      <c r="I52" t="s">
        <v>174</v>
      </c>
      <c r="K52" t="s">
        <v>175</v>
      </c>
      <c r="L52">
        <v>1346</v>
      </c>
      <c r="N52">
        <v>1009</v>
      </c>
      <c r="O52" t="s">
        <v>163</v>
      </c>
      <c r="P52" t="s">
        <v>163</v>
      </c>
      <c r="Q52">
        <v>1</v>
      </c>
      <c r="X52">
        <v>0.022</v>
      </c>
      <c r="Y52">
        <v>435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0.022</v>
      </c>
      <c r="AH52">
        <v>2</v>
      </c>
      <c r="AI52">
        <v>12128575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ROW(Source!A39)</f>
        <v>39</v>
      </c>
      <c r="B53">
        <v>12128576</v>
      </c>
      <c r="C53">
        <v>12128567</v>
      </c>
      <c r="D53">
        <v>1452387</v>
      </c>
      <c r="E53">
        <v>1448517</v>
      </c>
      <c r="F53">
        <v>1</v>
      </c>
      <c r="G53">
        <v>1448517</v>
      </c>
      <c r="H53">
        <v>3</v>
      </c>
      <c r="I53" t="s">
        <v>176</v>
      </c>
      <c r="K53" t="s">
        <v>177</v>
      </c>
      <c r="L53">
        <v>1346</v>
      </c>
      <c r="N53">
        <v>1009</v>
      </c>
      <c r="O53" t="s">
        <v>163</v>
      </c>
      <c r="P53" t="s">
        <v>163</v>
      </c>
      <c r="Q53">
        <v>1</v>
      </c>
      <c r="X53">
        <v>2.5</v>
      </c>
      <c r="Y53">
        <v>1510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2.5</v>
      </c>
      <c r="AH53">
        <v>2</v>
      </c>
      <c r="AI53">
        <v>12128576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ROW(Source!A39)</f>
        <v>39</v>
      </c>
      <c r="B54">
        <v>12128577</v>
      </c>
      <c r="C54">
        <v>12128567</v>
      </c>
      <c r="D54">
        <v>1452417</v>
      </c>
      <c r="E54">
        <v>1448517</v>
      </c>
      <c r="F54">
        <v>1</v>
      </c>
      <c r="G54">
        <v>1448517</v>
      </c>
      <c r="H54">
        <v>3</v>
      </c>
      <c r="I54" t="s">
        <v>178</v>
      </c>
      <c r="K54" t="s">
        <v>179</v>
      </c>
      <c r="L54">
        <v>1346</v>
      </c>
      <c r="N54">
        <v>1009</v>
      </c>
      <c r="O54" t="s">
        <v>163</v>
      </c>
      <c r="P54" t="s">
        <v>163</v>
      </c>
      <c r="Q54">
        <v>1</v>
      </c>
      <c r="X54">
        <v>0.052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0.052</v>
      </c>
      <c r="AH54">
        <v>2</v>
      </c>
      <c r="AI54">
        <v>12128577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ROW(Source!A39)</f>
        <v>39</v>
      </c>
      <c r="B55">
        <v>12128578</v>
      </c>
      <c r="C55">
        <v>12128567</v>
      </c>
      <c r="D55">
        <v>1452904</v>
      </c>
      <c r="E55">
        <v>1448517</v>
      </c>
      <c r="F55">
        <v>1</v>
      </c>
      <c r="G55">
        <v>1448517</v>
      </c>
      <c r="H55">
        <v>3</v>
      </c>
      <c r="I55" t="s">
        <v>180</v>
      </c>
      <c r="K55" t="s">
        <v>181</v>
      </c>
      <c r="L55">
        <v>1346</v>
      </c>
      <c r="N55">
        <v>1009</v>
      </c>
      <c r="O55" t="s">
        <v>163</v>
      </c>
      <c r="P55" t="s">
        <v>163</v>
      </c>
      <c r="Q55">
        <v>1</v>
      </c>
      <c r="X55">
        <v>0.06</v>
      </c>
      <c r="Y55">
        <v>295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0.06</v>
      </c>
      <c r="AH55">
        <v>2</v>
      </c>
      <c r="AI55">
        <v>12128578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ROW(Source!A39)</f>
        <v>39</v>
      </c>
      <c r="B56">
        <v>12128579</v>
      </c>
      <c r="C56">
        <v>12128567</v>
      </c>
      <c r="D56">
        <v>1452954</v>
      </c>
      <c r="E56">
        <v>1448517</v>
      </c>
      <c r="F56">
        <v>1</v>
      </c>
      <c r="G56">
        <v>1448517</v>
      </c>
      <c r="H56">
        <v>3</v>
      </c>
      <c r="I56" t="s">
        <v>182</v>
      </c>
      <c r="K56" t="s">
        <v>183</v>
      </c>
      <c r="L56">
        <v>1346</v>
      </c>
      <c r="N56">
        <v>1009</v>
      </c>
      <c r="O56" t="s">
        <v>163</v>
      </c>
      <c r="P56" t="s">
        <v>163</v>
      </c>
      <c r="Q56">
        <v>1</v>
      </c>
      <c r="X56">
        <v>0.18</v>
      </c>
      <c r="Y56">
        <v>410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0.18</v>
      </c>
      <c r="AH56">
        <v>2</v>
      </c>
      <c r="AI56">
        <v>12128579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ROW(Source!A39)</f>
        <v>39</v>
      </c>
      <c r="B57">
        <v>12128580</v>
      </c>
      <c r="C57">
        <v>12128567</v>
      </c>
      <c r="D57">
        <v>1491621</v>
      </c>
      <c r="E57">
        <v>1448517</v>
      </c>
      <c r="F57">
        <v>1</v>
      </c>
      <c r="G57">
        <v>1448517</v>
      </c>
      <c r="H57">
        <v>3</v>
      </c>
      <c r="I57" t="s">
        <v>184</v>
      </c>
      <c r="K57" t="s">
        <v>185</v>
      </c>
      <c r="L57">
        <v>1327</v>
      </c>
      <c r="N57">
        <v>1005</v>
      </c>
      <c r="O57" t="s">
        <v>16</v>
      </c>
      <c r="P57" t="s">
        <v>16</v>
      </c>
      <c r="Q57">
        <v>1</v>
      </c>
      <c r="X57">
        <v>0.1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0.1</v>
      </c>
      <c r="AH57">
        <v>2</v>
      </c>
      <c r="AI57">
        <v>12128580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ROW(Source!A40)</f>
        <v>40</v>
      </c>
      <c r="B58">
        <v>12145874</v>
      </c>
      <c r="C58">
        <v>12145873</v>
      </c>
      <c r="D58">
        <v>1448518</v>
      </c>
      <c r="E58">
        <v>1448517</v>
      </c>
      <c r="F58">
        <v>1</v>
      </c>
      <c r="G58">
        <v>1448517</v>
      </c>
      <c r="H58">
        <v>1</v>
      </c>
      <c r="I58" t="s">
        <v>186</v>
      </c>
      <c r="K58" t="s">
        <v>187</v>
      </c>
      <c r="L58">
        <v>1476</v>
      </c>
      <c r="N58">
        <v>1013</v>
      </c>
      <c r="O58" t="s">
        <v>188</v>
      </c>
      <c r="P58" t="s">
        <v>189</v>
      </c>
      <c r="Q58">
        <v>1</v>
      </c>
      <c r="X58">
        <v>0.38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1</v>
      </c>
      <c r="AG58">
        <v>0.38</v>
      </c>
      <c r="AH58">
        <v>2</v>
      </c>
      <c r="AI58">
        <v>12145874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ROW(Source!A40)</f>
        <v>40</v>
      </c>
      <c r="B59">
        <v>12145875</v>
      </c>
      <c r="C59">
        <v>12145873</v>
      </c>
      <c r="D59">
        <v>1449664</v>
      </c>
      <c r="E59">
        <v>1448517</v>
      </c>
      <c r="F59">
        <v>1</v>
      </c>
      <c r="G59">
        <v>1448517</v>
      </c>
      <c r="H59">
        <v>2</v>
      </c>
      <c r="I59" t="s">
        <v>190</v>
      </c>
      <c r="K59" t="s">
        <v>191</v>
      </c>
      <c r="L59">
        <v>1344</v>
      </c>
      <c r="N59">
        <v>1008</v>
      </c>
      <c r="O59" t="s">
        <v>144</v>
      </c>
      <c r="P59" t="s">
        <v>144</v>
      </c>
      <c r="Q59">
        <v>1</v>
      </c>
      <c r="X59">
        <v>0.02</v>
      </c>
      <c r="Y59">
        <v>0</v>
      </c>
      <c r="Z59">
        <v>1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0.02</v>
      </c>
      <c r="AH59">
        <v>2</v>
      </c>
      <c r="AI59">
        <v>12145875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ROW(Source!A41)</f>
        <v>41</v>
      </c>
      <c r="B60">
        <v>12145877</v>
      </c>
      <c r="C60">
        <v>12145876</v>
      </c>
      <c r="D60">
        <v>1448518</v>
      </c>
      <c r="E60">
        <v>1448517</v>
      </c>
      <c r="F60">
        <v>1</v>
      </c>
      <c r="G60">
        <v>1448517</v>
      </c>
      <c r="H60">
        <v>1</v>
      </c>
      <c r="I60" t="s">
        <v>186</v>
      </c>
      <c r="K60" t="s">
        <v>187</v>
      </c>
      <c r="L60">
        <v>1476</v>
      </c>
      <c r="N60">
        <v>1013</v>
      </c>
      <c r="O60" t="s">
        <v>188</v>
      </c>
      <c r="P60" t="s">
        <v>189</v>
      </c>
      <c r="Q60">
        <v>1</v>
      </c>
      <c r="X60">
        <v>0.07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1</v>
      </c>
      <c r="AG60">
        <v>0.07</v>
      </c>
      <c r="AH60">
        <v>2</v>
      </c>
      <c r="AI60">
        <v>12145877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ROW(Source!A41)</f>
        <v>41</v>
      </c>
      <c r="B61">
        <v>12145878</v>
      </c>
      <c r="C61">
        <v>12145876</v>
      </c>
      <c r="D61">
        <v>1448518</v>
      </c>
      <c r="E61">
        <v>1448517</v>
      </c>
      <c r="F61">
        <v>1</v>
      </c>
      <c r="G61">
        <v>1448517</v>
      </c>
      <c r="H61">
        <v>1</v>
      </c>
      <c r="I61" t="s">
        <v>186</v>
      </c>
      <c r="K61" t="s">
        <v>187</v>
      </c>
      <c r="L61">
        <v>1476</v>
      </c>
      <c r="N61">
        <v>1013</v>
      </c>
      <c r="O61" t="s">
        <v>188</v>
      </c>
      <c r="P61" t="s">
        <v>189</v>
      </c>
      <c r="Q61">
        <v>1</v>
      </c>
      <c r="X61">
        <v>0.3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1</v>
      </c>
      <c r="AG61">
        <v>0.3</v>
      </c>
      <c r="AH61">
        <v>2</v>
      </c>
      <c r="AI61">
        <v>12145878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ROW(Source!A41)</f>
        <v>41</v>
      </c>
      <c r="B62">
        <v>12145879</v>
      </c>
      <c r="C62">
        <v>12145876</v>
      </c>
      <c r="D62">
        <v>1448518</v>
      </c>
      <c r="E62">
        <v>1448517</v>
      </c>
      <c r="F62">
        <v>1</v>
      </c>
      <c r="G62">
        <v>1448517</v>
      </c>
      <c r="H62">
        <v>1</v>
      </c>
      <c r="I62" t="s">
        <v>186</v>
      </c>
      <c r="K62" t="s">
        <v>187</v>
      </c>
      <c r="L62">
        <v>1476</v>
      </c>
      <c r="N62">
        <v>1013</v>
      </c>
      <c r="O62" t="s">
        <v>188</v>
      </c>
      <c r="P62" t="s">
        <v>189</v>
      </c>
      <c r="Q62">
        <v>1</v>
      </c>
      <c r="X62">
        <v>0.01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1</v>
      </c>
      <c r="AG62">
        <v>0.01</v>
      </c>
      <c r="AH62">
        <v>2</v>
      </c>
      <c r="AI62">
        <v>12145879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ROW(Source!A41)</f>
        <v>41</v>
      </c>
      <c r="B63">
        <v>12145880</v>
      </c>
      <c r="C63">
        <v>12145876</v>
      </c>
      <c r="D63">
        <v>1448518</v>
      </c>
      <c r="E63">
        <v>1448517</v>
      </c>
      <c r="F63">
        <v>1</v>
      </c>
      <c r="G63">
        <v>1448517</v>
      </c>
      <c r="H63">
        <v>1</v>
      </c>
      <c r="I63" t="s">
        <v>186</v>
      </c>
      <c r="K63" t="s">
        <v>187</v>
      </c>
      <c r="L63">
        <v>1476</v>
      </c>
      <c r="N63">
        <v>1013</v>
      </c>
      <c r="O63" t="s">
        <v>188</v>
      </c>
      <c r="P63" t="s">
        <v>189</v>
      </c>
      <c r="Q63">
        <v>1</v>
      </c>
      <c r="X63">
        <v>0.02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1</v>
      </c>
      <c r="AG63">
        <v>0.02</v>
      </c>
      <c r="AH63">
        <v>2</v>
      </c>
      <c r="AI63">
        <v>12145880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ROW(Source!A41)</f>
        <v>41</v>
      </c>
      <c r="B64">
        <v>12145881</v>
      </c>
      <c r="C64">
        <v>12145876</v>
      </c>
      <c r="D64">
        <v>1448518</v>
      </c>
      <c r="E64">
        <v>1448517</v>
      </c>
      <c r="F64">
        <v>1</v>
      </c>
      <c r="G64">
        <v>1448517</v>
      </c>
      <c r="H64">
        <v>1</v>
      </c>
      <c r="I64" t="s">
        <v>186</v>
      </c>
      <c r="K64" t="s">
        <v>187</v>
      </c>
      <c r="L64">
        <v>1476</v>
      </c>
      <c r="N64">
        <v>1013</v>
      </c>
      <c r="O64" t="s">
        <v>188</v>
      </c>
      <c r="P64" t="s">
        <v>189</v>
      </c>
      <c r="Q64">
        <v>1</v>
      </c>
      <c r="X64">
        <v>0.02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1</v>
      </c>
      <c r="AG64">
        <v>0.02</v>
      </c>
      <c r="AH64">
        <v>2</v>
      </c>
      <c r="AI64">
        <v>12145881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ROW(Source!A41)</f>
        <v>41</v>
      </c>
      <c r="B65">
        <v>12145882</v>
      </c>
      <c r="C65">
        <v>12145876</v>
      </c>
      <c r="D65">
        <v>1448518</v>
      </c>
      <c r="E65">
        <v>1448517</v>
      </c>
      <c r="F65">
        <v>1</v>
      </c>
      <c r="G65">
        <v>1448517</v>
      </c>
      <c r="H65">
        <v>1</v>
      </c>
      <c r="I65" t="s">
        <v>186</v>
      </c>
      <c r="K65" t="s">
        <v>187</v>
      </c>
      <c r="L65">
        <v>1476</v>
      </c>
      <c r="N65">
        <v>1013</v>
      </c>
      <c r="O65" t="s">
        <v>188</v>
      </c>
      <c r="P65" t="s">
        <v>189</v>
      </c>
      <c r="Q65">
        <v>1</v>
      </c>
      <c r="X65">
        <v>0.04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1</v>
      </c>
      <c r="AG65">
        <v>0.04</v>
      </c>
      <c r="AH65">
        <v>2</v>
      </c>
      <c r="AI65">
        <v>12145882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ROW(Source!A41)</f>
        <v>41</v>
      </c>
      <c r="B66">
        <v>12145883</v>
      </c>
      <c r="C66">
        <v>12145876</v>
      </c>
      <c r="D66">
        <v>1448518</v>
      </c>
      <c r="E66">
        <v>1448517</v>
      </c>
      <c r="F66">
        <v>1</v>
      </c>
      <c r="G66">
        <v>1448517</v>
      </c>
      <c r="H66">
        <v>1</v>
      </c>
      <c r="I66" t="s">
        <v>186</v>
      </c>
      <c r="K66" t="s">
        <v>187</v>
      </c>
      <c r="L66">
        <v>1476</v>
      </c>
      <c r="N66">
        <v>1013</v>
      </c>
      <c r="O66" t="s">
        <v>188</v>
      </c>
      <c r="P66" t="s">
        <v>189</v>
      </c>
      <c r="Q66">
        <v>1</v>
      </c>
      <c r="X66">
        <v>0.64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1</v>
      </c>
      <c r="AG66">
        <v>0.64</v>
      </c>
      <c r="AH66">
        <v>2</v>
      </c>
      <c r="AI66">
        <v>12145883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ROW(Source!A41)</f>
        <v>41</v>
      </c>
      <c r="B67">
        <v>12145884</v>
      </c>
      <c r="C67">
        <v>12145876</v>
      </c>
      <c r="D67">
        <v>1448518</v>
      </c>
      <c r="E67">
        <v>1448517</v>
      </c>
      <c r="F67">
        <v>1</v>
      </c>
      <c r="G67">
        <v>1448517</v>
      </c>
      <c r="H67">
        <v>1</v>
      </c>
      <c r="I67" t="s">
        <v>186</v>
      </c>
      <c r="K67" t="s">
        <v>187</v>
      </c>
      <c r="L67">
        <v>1476</v>
      </c>
      <c r="N67">
        <v>1013</v>
      </c>
      <c r="O67" t="s">
        <v>188</v>
      </c>
      <c r="P67" t="s">
        <v>189</v>
      </c>
      <c r="Q67">
        <v>1</v>
      </c>
      <c r="X67">
        <v>0.165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1</v>
      </c>
      <c r="AG67">
        <v>0.165</v>
      </c>
      <c r="AH67">
        <v>2</v>
      </c>
      <c r="AI67">
        <v>12145884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ROW(Source!A41)</f>
        <v>41</v>
      </c>
      <c r="B68">
        <v>12145885</v>
      </c>
      <c r="C68">
        <v>12145876</v>
      </c>
      <c r="D68">
        <v>1448518</v>
      </c>
      <c r="E68">
        <v>1448517</v>
      </c>
      <c r="F68">
        <v>1</v>
      </c>
      <c r="G68">
        <v>1448517</v>
      </c>
      <c r="H68">
        <v>1</v>
      </c>
      <c r="I68" t="s">
        <v>186</v>
      </c>
      <c r="K68" t="s">
        <v>187</v>
      </c>
      <c r="L68">
        <v>1476</v>
      </c>
      <c r="N68">
        <v>1013</v>
      </c>
      <c r="O68" t="s">
        <v>188</v>
      </c>
      <c r="P68" t="s">
        <v>189</v>
      </c>
      <c r="Q68">
        <v>1</v>
      </c>
      <c r="X68">
        <v>0.09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1</v>
      </c>
      <c r="AG68">
        <v>0.09</v>
      </c>
      <c r="AH68">
        <v>2</v>
      </c>
      <c r="AI68">
        <v>12145885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ROW(Source!A41)</f>
        <v>41</v>
      </c>
      <c r="B69">
        <v>12145886</v>
      </c>
      <c r="C69">
        <v>12145876</v>
      </c>
      <c r="D69">
        <v>1448518</v>
      </c>
      <c r="E69">
        <v>1448517</v>
      </c>
      <c r="F69">
        <v>1</v>
      </c>
      <c r="G69">
        <v>1448517</v>
      </c>
      <c r="H69">
        <v>1</v>
      </c>
      <c r="I69" t="s">
        <v>186</v>
      </c>
      <c r="K69" t="s">
        <v>187</v>
      </c>
      <c r="L69">
        <v>1476</v>
      </c>
      <c r="N69">
        <v>1013</v>
      </c>
      <c r="O69" t="s">
        <v>188</v>
      </c>
      <c r="P69" t="s">
        <v>189</v>
      </c>
      <c r="Q69">
        <v>1</v>
      </c>
      <c r="X69">
        <v>0.11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1</v>
      </c>
      <c r="AG69">
        <v>0.11</v>
      </c>
      <c r="AH69">
        <v>2</v>
      </c>
      <c r="AI69">
        <v>12145886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ROW(Source!A41)</f>
        <v>41</v>
      </c>
      <c r="B70">
        <v>12145887</v>
      </c>
      <c r="C70">
        <v>12145876</v>
      </c>
      <c r="D70">
        <v>1448518</v>
      </c>
      <c r="E70">
        <v>1448517</v>
      </c>
      <c r="F70">
        <v>1</v>
      </c>
      <c r="G70">
        <v>1448517</v>
      </c>
      <c r="H70">
        <v>1</v>
      </c>
      <c r="I70" t="s">
        <v>186</v>
      </c>
      <c r="K70" t="s">
        <v>187</v>
      </c>
      <c r="L70">
        <v>1476</v>
      </c>
      <c r="N70">
        <v>1013</v>
      </c>
      <c r="O70" t="s">
        <v>188</v>
      </c>
      <c r="P70" t="s">
        <v>189</v>
      </c>
      <c r="Q70">
        <v>1</v>
      </c>
      <c r="X70">
        <v>0.11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1</v>
      </c>
      <c r="AG70">
        <v>0.11</v>
      </c>
      <c r="AH70">
        <v>2</v>
      </c>
      <c r="AI70">
        <v>12145887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ROW(Source!A41)</f>
        <v>41</v>
      </c>
      <c r="B71">
        <v>12145888</v>
      </c>
      <c r="C71">
        <v>12145876</v>
      </c>
      <c r="D71">
        <v>1448518</v>
      </c>
      <c r="E71">
        <v>1448517</v>
      </c>
      <c r="F71">
        <v>1</v>
      </c>
      <c r="G71">
        <v>1448517</v>
      </c>
      <c r="H71">
        <v>1</v>
      </c>
      <c r="I71" t="s">
        <v>186</v>
      </c>
      <c r="K71" t="s">
        <v>187</v>
      </c>
      <c r="L71">
        <v>1476</v>
      </c>
      <c r="N71">
        <v>1013</v>
      </c>
      <c r="O71" t="s">
        <v>188</v>
      </c>
      <c r="P71" t="s">
        <v>189</v>
      </c>
      <c r="Q71">
        <v>1</v>
      </c>
      <c r="X71">
        <v>0.03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1</v>
      </c>
      <c r="AG71">
        <v>0.03</v>
      </c>
      <c r="AH71">
        <v>2</v>
      </c>
      <c r="AI71">
        <v>12145888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ROW(Source!A41)</f>
        <v>41</v>
      </c>
      <c r="B72">
        <v>12145889</v>
      </c>
      <c r="C72">
        <v>12145876</v>
      </c>
      <c r="D72">
        <v>1448518</v>
      </c>
      <c r="E72">
        <v>1448517</v>
      </c>
      <c r="F72">
        <v>1</v>
      </c>
      <c r="G72">
        <v>1448517</v>
      </c>
      <c r="H72">
        <v>1</v>
      </c>
      <c r="I72" t="s">
        <v>186</v>
      </c>
      <c r="K72" t="s">
        <v>187</v>
      </c>
      <c r="L72">
        <v>1476</v>
      </c>
      <c r="N72">
        <v>1013</v>
      </c>
      <c r="O72" t="s">
        <v>188</v>
      </c>
      <c r="P72" t="s">
        <v>189</v>
      </c>
      <c r="Q72">
        <v>1</v>
      </c>
      <c r="X72">
        <v>0.06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1</v>
      </c>
      <c r="AG72">
        <v>0.06</v>
      </c>
      <c r="AH72">
        <v>2</v>
      </c>
      <c r="AI72">
        <v>12145889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ROW(Source!A41)</f>
        <v>41</v>
      </c>
      <c r="B73">
        <v>12145890</v>
      </c>
      <c r="C73">
        <v>12145876</v>
      </c>
      <c r="D73">
        <v>1449403</v>
      </c>
      <c r="E73">
        <v>1448517</v>
      </c>
      <c r="F73">
        <v>1</v>
      </c>
      <c r="G73">
        <v>1448517</v>
      </c>
      <c r="H73">
        <v>2</v>
      </c>
      <c r="I73" t="s">
        <v>192</v>
      </c>
      <c r="K73" t="s">
        <v>193</v>
      </c>
      <c r="L73">
        <v>1480</v>
      </c>
      <c r="N73">
        <v>1013</v>
      </c>
      <c r="O73" t="s">
        <v>194</v>
      </c>
      <c r="P73" t="s">
        <v>195</v>
      </c>
      <c r="Q73">
        <v>1</v>
      </c>
      <c r="X73">
        <v>0.01</v>
      </c>
      <c r="Y73">
        <v>0</v>
      </c>
      <c r="Z73">
        <v>1.34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0.01</v>
      </c>
      <c r="AH73">
        <v>2</v>
      </c>
      <c r="AI73">
        <v>12145890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ROW(Source!A41)</f>
        <v>41</v>
      </c>
      <c r="B74">
        <v>12145891</v>
      </c>
      <c r="C74">
        <v>12145876</v>
      </c>
      <c r="D74">
        <v>1449403</v>
      </c>
      <c r="E74">
        <v>1448517</v>
      </c>
      <c r="F74">
        <v>1</v>
      </c>
      <c r="G74">
        <v>1448517</v>
      </c>
      <c r="H74">
        <v>2</v>
      </c>
      <c r="I74" t="s">
        <v>192</v>
      </c>
      <c r="K74" t="s">
        <v>193</v>
      </c>
      <c r="L74">
        <v>1480</v>
      </c>
      <c r="N74">
        <v>1013</v>
      </c>
      <c r="O74" t="s">
        <v>194</v>
      </c>
      <c r="P74" t="s">
        <v>195</v>
      </c>
      <c r="Q74">
        <v>1</v>
      </c>
      <c r="X74">
        <v>0.01</v>
      </c>
      <c r="Y74">
        <v>0</v>
      </c>
      <c r="Z74">
        <v>1.34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0.01</v>
      </c>
      <c r="AH74">
        <v>2</v>
      </c>
      <c r="AI74">
        <v>12145891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ROW(Source!A41)</f>
        <v>41</v>
      </c>
      <c r="B75">
        <v>12145892</v>
      </c>
      <c r="C75">
        <v>12145876</v>
      </c>
      <c r="D75">
        <v>1449403</v>
      </c>
      <c r="E75">
        <v>1448517</v>
      </c>
      <c r="F75">
        <v>1</v>
      </c>
      <c r="G75">
        <v>1448517</v>
      </c>
      <c r="H75">
        <v>2</v>
      </c>
      <c r="I75" t="s">
        <v>192</v>
      </c>
      <c r="K75" t="s">
        <v>193</v>
      </c>
      <c r="L75">
        <v>1480</v>
      </c>
      <c r="N75">
        <v>1013</v>
      </c>
      <c r="O75" t="s">
        <v>194</v>
      </c>
      <c r="P75" t="s">
        <v>195</v>
      </c>
      <c r="Q75">
        <v>1</v>
      </c>
      <c r="X75">
        <v>0.04</v>
      </c>
      <c r="Y75">
        <v>0</v>
      </c>
      <c r="Z75">
        <v>1.34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0.04</v>
      </c>
      <c r="AH75">
        <v>2</v>
      </c>
      <c r="AI75">
        <v>12145892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ROW(Source!A41)</f>
        <v>41</v>
      </c>
      <c r="B76">
        <v>12145893</v>
      </c>
      <c r="C76">
        <v>12145876</v>
      </c>
      <c r="D76">
        <v>1449403</v>
      </c>
      <c r="E76">
        <v>1448517</v>
      </c>
      <c r="F76">
        <v>1</v>
      </c>
      <c r="G76">
        <v>1448517</v>
      </c>
      <c r="H76">
        <v>2</v>
      </c>
      <c r="I76" t="s">
        <v>192</v>
      </c>
      <c r="K76" t="s">
        <v>193</v>
      </c>
      <c r="L76">
        <v>1480</v>
      </c>
      <c r="N76">
        <v>1013</v>
      </c>
      <c r="O76" t="s">
        <v>194</v>
      </c>
      <c r="P76" t="s">
        <v>195</v>
      </c>
      <c r="Q76">
        <v>1</v>
      </c>
      <c r="X76">
        <v>0.05</v>
      </c>
      <c r="Y76">
        <v>0</v>
      </c>
      <c r="Z76">
        <v>1.34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0.05</v>
      </c>
      <c r="AH76">
        <v>2</v>
      </c>
      <c r="AI76">
        <v>12145893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ROW(Source!A41)</f>
        <v>41</v>
      </c>
      <c r="B77">
        <v>12145894</v>
      </c>
      <c r="C77">
        <v>12145876</v>
      </c>
      <c r="D77">
        <v>1449664</v>
      </c>
      <c r="E77">
        <v>1448517</v>
      </c>
      <c r="F77">
        <v>1</v>
      </c>
      <c r="G77">
        <v>1448517</v>
      </c>
      <c r="H77">
        <v>2</v>
      </c>
      <c r="I77" t="s">
        <v>190</v>
      </c>
      <c r="K77" t="s">
        <v>191</v>
      </c>
      <c r="L77">
        <v>1344</v>
      </c>
      <c r="N77">
        <v>1008</v>
      </c>
      <c r="O77" t="s">
        <v>144</v>
      </c>
      <c r="P77" t="s">
        <v>144</v>
      </c>
      <c r="Q77">
        <v>1</v>
      </c>
      <c r="X77">
        <v>0.07</v>
      </c>
      <c r="Y77">
        <v>0</v>
      </c>
      <c r="Z77">
        <v>1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0.07</v>
      </c>
      <c r="AH77">
        <v>2</v>
      </c>
      <c r="AI77">
        <v>12145894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2012-04-20T05:55:28Z</cp:lastPrinted>
  <dcterms:modified xsi:type="dcterms:W3CDTF">2012-05-02T06:31:13Z</dcterms:modified>
  <cp:category/>
  <cp:version/>
  <cp:contentType/>
  <cp:contentStatus/>
</cp:coreProperties>
</file>